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19416" windowHeight="10980"/>
  </bookViews>
  <sheets>
    <sheet name="Planilha Orcamentaria" sheetId="5" r:id="rId1"/>
    <sheet name="Cronograma Físico-Financeiro" sheetId="7" r:id="rId2"/>
    <sheet name="BDI" sheetId="8" r:id="rId3"/>
  </sheets>
  <definedNames>
    <definedName name="_xlnm.Print_Area" localSheetId="0">'Planilha Orcamentaria'!$A$1:$H$52</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7" l="1"/>
  <c r="F14" i="7"/>
  <c r="G15" i="5"/>
  <c r="H15" i="5" s="1"/>
  <c r="G31" i="5"/>
  <c r="G30" i="5"/>
  <c r="G29" i="5"/>
  <c r="G28" i="5"/>
  <c r="G27" i="5"/>
  <c r="H27" i="5" s="1"/>
  <c r="G26" i="5"/>
  <c r="G25" i="5"/>
  <c r="G24" i="5"/>
  <c r="H24" i="5"/>
  <c r="G23" i="5"/>
  <c r="H23" i="5" s="1"/>
  <c r="H25" i="5" l="1"/>
  <c r="H29" i="5"/>
  <c r="H26" i="5"/>
  <c r="H28" i="5"/>
  <c r="G22" i="5"/>
  <c r="G21" i="5"/>
  <c r="G20" i="5"/>
  <c r="G19" i="5"/>
  <c r="G18" i="5"/>
  <c r="G17" i="5"/>
  <c r="G14" i="5"/>
  <c r="H14" i="5" s="1"/>
  <c r="E19" i="5" l="1"/>
  <c r="E22" i="5" l="1"/>
  <c r="E20" i="5"/>
  <c r="E21" i="5"/>
  <c r="H21" i="5" l="1"/>
  <c r="H22" i="5"/>
  <c r="E18" i="5"/>
  <c r="C11" i="7" l="1"/>
  <c r="C9" i="7"/>
  <c r="B11" i="7"/>
  <c r="B9" i="7"/>
  <c r="K32" i="7"/>
  <c r="J32" i="7"/>
  <c r="I32" i="7"/>
  <c r="H32" i="7"/>
  <c r="G32" i="7"/>
  <c r="F32" i="7"/>
  <c r="K30" i="7"/>
  <c r="J30" i="7"/>
  <c r="I30" i="7"/>
  <c r="H30" i="7"/>
  <c r="G30" i="7"/>
  <c r="F30" i="7"/>
  <c r="K28" i="7"/>
  <c r="J28" i="7"/>
  <c r="I28" i="7"/>
  <c r="H28" i="7"/>
  <c r="G28" i="7"/>
  <c r="F28" i="7"/>
  <c r="K26" i="7"/>
  <c r="J26" i="7"/>
  <c r="I26" i="7"/>
  <c r="H26" i="7"/>
  <c r="G26" i="7"/>
  <c r="F26" i="7"/>
  <c r="K24" i="7"/>
  <c r="J24" i="7"/>
  <c r="I24" i="7"/>
  <c r="H24" i="7"/>
  <c r="G24" i="7"/>
  <c r="F24" i="7"/>
  <c r="K22" i="7"/>
  <c r="J22" i="7"/>
  <c r="I22" i="7"/>
  <c r="H22" i="7"/>
  <c r="G22" i="7"/>
  <c r="F22" i="7"/>
  <c r="K20" i="7"/>
  <c r="J20" i="7"/>
  <c r="I20" i="7"/>
  <c r="H20" i="7"/>
  <c r="G20" i="7"/>
  <c r="F20" i="7"/>
  <c r="H18" i="7"/>
  <c r="G18" i="7"/>
  <c r="F18" i="7"/>
  <c r="H16" i="7"/>
  <c r="G16" i="7"/>
  <c r="F16" i="7"/>
  <c r="K14" i="7"/>
  <c r="J14" i="7"/>
  <c r="I14" i="7"/>
  <c r="H14" i="7"/>
  <c r="G16" i="5" l="1"/>
  <c r="H16" i="5" s="1"/>
  <c r="H10" i="7" l="1"/>
  <c r="J10" i="7"/>
  <c r="G10" i="7"/>
  <c r="K10" i="7"/>
  <c r="F10" i="7"/>
  <c r="I10" i="7"/>
  <c r="H17" i="5"/>
  <c r="H18" i="5"/>
  <c r="H19" i="5"/>
  <c r="H20" i="5"/>
  <c r="H30" i="5"/>
  <c r="H31" i="5"/>
  <c r="G32" i="5"/>
  <c r="H32" i="5" s="1"/>
  <c r="G33" i="5"/>
  <c r="H33" i="5" s="1"/>
  <c r="G34" i="5"/>
  <c r="H34" i="5" s="1"/>
  <c r="G35" i="5"/>
  <c r="H35" i="5" s="1"/>
  <c r="G36" i="5"/>
  <c r="H36" i="5" s="1"/>
  <c r="G37" i="5"/>
  <c r="H37" i="5" s="1"/>
  <c r="G38" i="5"/>
  <c r="H38" i="5" s="1"/>
  <c r="G39" i="5"/>
  <c r="H39" i="5" s="1"/>
  <c r="G40" i="5"/>
  <c r="H40" i="5" s="1"/>
  <c r="H41" i="5" l="1"/>
  <c r="E12" i="7"/>
  <c r="J12" i="7" l="1"/>
  <c r="J34" i="7" s="1"/>
  <c r="F12" i="7"/>
  <c r="F34" i="7" s="1"/>
  <c r="K12" i="7"/>
  <c r="K34" i="7" s="1"/>
  <c r="G12" i="7"/>
  <c r="G34" i="7" s="1"/>
  <c r="E34" i="7"/>
  <c r="I12" i="7"/>
  <c r="I34" i="7" s="1"/>
  <c r="H12" i="7"/>
  <c r="H34" i="7" s="1"/>
  <c r="E9" i="7" l="1"/>
  <c r="E11" i="7"/>
  <c r="H33" i="7"/>
  <c r="G33" i="7"/>
  <c r="I33" i="7"/>
  <c r="K33" i="7"/>
  <c r="F33" i="7"/>
  <c r="J33" i="7"/>
  <c r="E33" i="7" l="1"/>
</calcChain>
</file>

<file path=xl/sharedStrings.xml><?xml version="1.0" encoding="utf-8"?>
<sst xmlns="http://schemas.openxmlformats.org/spreadsheetml/2006/main" count="141" uniqueCount="106">
  <si>
    <t>ITEM</t>
  </si>
  <si>
    <t>DESCRIÇÃO</t>
  </si>
  <si>
    <t>QUANTIDADE</t>
  </si>
  <si>
    <t>UNIDADE</t>
  </si>
  <si>
    <t>PLANILHA ORÇAMENTÁRIA DE CUSTOS</t>
  </si>
  <si>
    <t>CÓDIGO</t>
  </si>
  <si>
    <t>DIRETA</t>
  </si>
  <si>
    <t>INDIRETA</t>
  </si>
  <si>
    <t>(    )</t>
  </si>
  <si>
    <t>LDI</t>
  </si>
  <si>
    <t>PREÇO TOTAL</t>
  </si>
  <si>
    <t>CREA</t>
  </si>
  <si>
    <t>Carimbo e assinatura do engenheiro responsável técnico pela elaboração da planilha</t>
  </si>
  <si>
    <t>PREÇO UNITÁRIO S/ LDI</t>
  </si>
  <si>
    <t>PREÇO UNITÁRIO C/ LDI</t>
  </si>
  <si>
    <t>1.1</t>
  </si>
  <si>
    <t>IIO-001</t>
  </si>
  <si>
    <t>INSTALAÇÕES INICIAIS DA OBRA</t>
  </si>
  <si>
    <t>OBR-001</t>
  </si>
  <si>
    <t>OBRAS VIÁRIAS</t>
  </si>
  <si>
    <t>2.1</t>
  </si>
  <si>
    <t>2.2</t>
  </si>
  <si>
    <t>2.3</t>
  </si>
  <si>
    <t>2.4</t>
  </si>
  <si>
    <t>TOTAL GERAL DA OBRA</t>
  </si>
  <si>
    <t>Carimbo e assinatura do representante legal</t>
  </si>
  <si>
    <t>PREFEITURA: Prefeitura Municipal de Papagaios</t>
  </si>
  <si>
    <t>OBRA: Recapeamento em Vias Urbanas do Município</t>
  </si>
  <si>
    <t>FOLHA Nº: 01</t>
  </si>
  <si>
    <t>( X )</t>
  </si>
  <si>
    <t>RO-51229</t>
  </si>
  <si>
    <t>PINTURA DE LIGAÇÃO (EXECUÇÃO E FORNECIMENTO DO MATERIAL BETUMINOSO, EXCLUSIVE TRANSPORTE DO MATERIAL BETUMINOSO).</t>
  </si>
  <si>
    <t>RO-41376</t>
  </si>
  <si>
    <t>TRANSPORTE DE MATERIAL DE QUALQUER NATUREZA. DISTÂNCIA MÉDIA DE TRANSPORTE &gt;= 50,10 KM</t>
  </si>
  <si>
    <t>TxKM</t>
  </si>
  <si>
    <t>M²</t>
  </si>
  <si>
    <t>RO-14019</t>
  </si>
  <si>
    <t>CONCRETO BETUMINOSO USINADO A QUENTE - CBUQ (EXECUÇÃO, INCLUINDO USINAGEM, APLICAÇÃO, ESPALHAMENTO E COMPACTAÇÃO, FORNECIMENTO DOS AGREGADOS E MATERIAL BETUMINOSO, EXCLUI TRANSPORTE DOS AGREGADOS E DO MATERIAL BETUMINOSO ATÉ USINA E DA MASSA PRONTA ATÉ A PISTA)</t>
  </si>
  <si>
    <t>M³</t>
  </si>
  <si>
    <t>RO-14038</t>
  </si>
  <si>
    <t xml:space="preserve">TRANSPORTE DE CONCRETO BETUMINOSO USINADO A QUENTE. DISTÂNCIA MÉDIA DE TRANSPORTE&gt;50,00KM (VOLUME COMPACTADO) DMT = 96,06 KM </t>
  </si>
  <si>
    <t>M³XKM</t>
  </si>
  <si>
    <t>CRONOGRAMA FÍSICO-FINANCEIRO</t>
  </si>
  <si>
    <t>ETAPAS/DESCRIÇÃO</t>
  </si>
  <si>
    <t>FÍSICO/ FINANCEIRO</t>
  </si>
  <si>
    <t>TOTAL  ETAPAS</t>
  </si>
  <si>
    <t>MÊS 1</t>
  </si>
  <si>
    <t>MÊS 2</t>
  </si>
  <si>
    <t>MÊS 3</t>
  </si>
  <si>
    <t>MÊS 4</t>
  </si>
  <si>
    <t>MÊS 5</t>
  </si>
  <si>
    <t>MÊS 6</t>
  </si>
  <si>
    <t>Físico %</t>
  </si>
  <si>
    <t>Financeiro</t>
  </si>
  <si>
    <t>TOTAL</t>
  </si>
  <si>
    <t>Observações:</t>
  </si>
  <si>
    <t xml:space="preserve">Assinatura do engenheiro/arquiteto/técnico em edificaçõe/técnico em estradas responsável </t>
  </si>
  <si>
    <t>CREA ou CAU</t>
  </si>
  <si>
    <t>Assinatura do Prefeito</t>
  </si>
  <si>
    <t>2.5</t>
  </si>
  <si>
    <t>RO-41347</t>
  </si>
  <si>
    <t>TRANSPORTE DE AGREGADOS PARA CONSERVAÇÃO. DISTÂNCIA MÉDIA DE TRANSPORTE DE 15,10 A 20,00 KM</t>
  </si>
  <si>
    <t>2.6</t>
  </si>
  <si>
    <t>RO-41352</t>
  </si>
  <si>
    <t>TRANSPORTE DE AGREGADOS PARA CONSERVAÇÃO. DISTÂNCIA MÉDIA DE TRANSPORTE &gt; 50,10 KM</t>
  </si>
  <si>
    <t>PRAZO DA OBRA: 02 mês</t>
  </si>
  <si>
    <t>PRAZO DE EXECUÇÃO: 02 mês</t>
  </si>
  <si>
    <t>REGIÃO/MÊS DE REFERÊNCIA: REGIÃO CENTRAL/OUTUBRO DE 2021</t>
  </si>
  <si>
    <t>LOCAL:Recapeamento trecho AV GETULIO VARGAS Bairro Santo Antonio</t>
  </si>
  <si>
    <t>OBRA: Recapeamento asfáltica</t>
  </si>
  <si>
    <t>ED-16660</t>
  </si>
  <si>
    <t>m2</t>
  </si>
  <si>
    <t>LOCAL:  Trecho Av GETULIO VARGAS Bairro Santo Antonio</t>
  </si>
  <si>
    <t>RAMPA ELEVADA</t>
  </si>
  <si>
    <t>3.1</t>
  </si>
  <si>
    <t>3.2</t>
  </si>
  <si>
    <t>3.3</t>
  </si>
  <si>
    <t>3.4</t>
  </si>
  <si>
    <t>3.5</t>
  </si>
  <si>
    <t>3.6</t>
  </si>
  <si>
    <t xml:space="preserve">ED-8571 </t>
  </si>
  <si>
    <t>M3</t>
  </si>
  <si>
    <t>ED-50108</t>
  </si>
  <si>
    <t>M</t>
  </si>
  <si>
    <t>UN</t>
  </si>
  <si>
    <t>Placa de aço carbono com película refletiva alta intensidade prismática tipo III da ABNT - Placa retangular (Execução, incluindo fornecimento e transporte de todos os materiais, inclusive postes de sustentação)</t>
  </si>
  <si>
    <t>RO-42981</t>
  </si>
  <si>
    <t>Placa de aço carbono com película refletiva alta intensidade prismáticatipo III da ABNT - Placa triangular (execução, incluindo fornecimento e transporte de todos os materiais, inclusive postes de sustentação)</t>
  </si>
  <si>
    <t xml:space="preserve">RO-42979 </t>
  </si>
  <si>
    <t xml:space="preserve"> Placa de aço carbono com película refletiva alta intensidade prismáticatipo III da ABNT - Placa octogonal (execução, incluindo fornecimento e transporte de todos os materiais, inclusive postes de sustentação)</t>
  </si>
  <si>
    <t xml:space="preserve">RO-42978 </t>
  </si>
  <si>
    <t>Linhas de resina acrilica 0,6mm de espessura e Largura = 0,80m (execução, inclusive pré-marcação, fornecimento e transporte de todos os  materiais)</t>
  </si>
  <si>
    <t>3.7</t>
  </si>
  <si>
    <t xml:space="preserve">Setas, simbolos e dizeres de resina acrílica 0,6mm de espessura (
Execução, incluindo pré-marcação, fornecimento e transporte de todosos materiais)
</t>
  </si>
  <si>
    <t>RO-41779</t>
  </si>
  <si>
    <t>M2</t>
  </si>
  <si>
    <t>3.8</t>
  </si>
  <si>
    <t>1.2</t>
  </si>
  <si>
    <t>ED-48492</t>
  </si>
  <si>
    <t xml:space="preserve">FORNECIMENTO E ASSENTAMENTO DE TUBO PVC RÍGIDO,COLETOR DE ESGOTO LISO (JEI), DN 250 MM (10"), INCLUSIVE CONEXÕES
</t>
  </si>
  <si>
    <t xml:space="preserve"> CONCRETO CICLÓPICO, TRAÇO 1:3:6, PREPARADO EM OBRA COM BETONEIRA, COM ADIÇÃO DE 30% DE PEDRA DE MÃO, INCLUSIVE  LANÇAMENTO, ADENSAMENTO E ACABAMENTO</t>
  </si>
  <si>
    <t>ED-49779</t>
  </si>
  <si>
    <t>FÔRMA E DESFORMA DE COMPENSADO PLASTIFICADO, ESP.12MM, REAPROVEITAMENTO (3X) (FUNDAÇÃO)</t>
  </si>
  <si>
    <t xml:space="preserve"> DEMOLIÇÃO MECANIZADA DE REVESTIMENTO ASFÁLTICO, COM EQUIPAMENTO PNEUMÁTICO, INCLUSIVE AFASTAMENTO E EMPILHAMENTO, EXCLUSIVE TRANSPORTE E RETIRADA DO MATERIAL DEMOLIDO</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</si>
  <si>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</si>
  <si>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FORMA DE EXECUÇÃO: EMPREITADA GLOBAL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</si>
</sst>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quot;R$ &quot;#,##0.00"/>
    <numFmt numFmtId="166" formatCode="&quot;R$&quot;\ #,##0.00"/>
  </numFmts>
  <fonts count="18" x14ac:knownFonts="1">
    <font>
      <sz val="10"/>
      <name val="Arial"/>
    </font>
    <font>
      <sz val="10"/>
      <name val="Arial"/>
      <family val="2"/>
    </font>
    <font>
      <sz val="8"/>
      <name val="Arial"/>
      <family val="2"/>
    </font>
    <font>
      <b/>
      <sz val="10"/>
      <name val="Arial"/>
      <family val="2"/>
    </font>
    <font>
      <sz val="8"/>
      <color indexed="8"/>
      <name val="Arial"/>
      <family val="2"/>
    </font>
    <font>
      <sz val="10"/>
      <color indexed="8"/>
      <name val="Arial"/>
      <family val="2"/>
    </font>
    <font>
      <b/>
      <sz val="12"/>
      <color indexed="8"/>
      <name val="Arial"/>
      <family val="2"/>
    </font>
    <font>
      <b/>
      <sz val="10"/>
      <color indexed="8"/>
      <name val="Arial"/>
      <family val="2"/>
    </font>
    <font>
      <b/>
      <sz val="12"/>
      <name val="Arial"/>
      <family val="2"/>
    </font>
    <font>
      <sz val="9"/>
      <color indexed="8"/>
      <name val="Arial"/>
      <family val="2"/>
    </font>
    <font>
      <sz val="9"/>
      <name val="Arial"/>
      <family val="2"/>
    </font>
    <font>
      <sz val="9"/>
      <color theme="1"/>
      <name val="Arial"/>
      <family val="2"/>
    </font>
    <font>
      <b/>
      <sz val="9"/>
      <color indexed="8"/>
      <name val="Arial"/>
      <family val="2"/>
    </font>
    <font>
      <b/>
      <sz val="9"/>
      <name val="Arial"/>
      <family val="2"/>
    </font>
    <font>
      <b/>
      <sz val="10"/>
      <color rgb="FFFF0000"/>
      <name val="Arial"/>
      <family val="2"/>
    </font>
    <font>
      <b/>
      <sz val="11"/>
      <name val="Arial"/>
      <family val="2"/>
    </font>
    <font>
      <b/>
      <sz val="11"/>
      <color indexed="8"/>
      <name val="Arial"/>
      <family val="2"/>
    </font>
    <font>
      <sz val="10"/>
      <color indexed="12"/>
      <name val="Arial"/>
      <family val="2"/>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s>
  <borders count="6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0" fontId="1" fillId="0" borderId="0"/>
  </cellStyleXfs>
  <cellXfs count="239">
    <xf numFmtId="0" fontId="0" fillId="0" borderId="0" xfId="0"/>
    <xf numFmtId="0" fontId="5" fillId="0" borderId="0" xfId="0" applyFont="1"/>
    <xf numFmtId="0" fontId="4" fillId="0" borderId="9" xfId="0" applyFont="1" applyBorder="1" applyAlignment="1">
      <alignment horizontal="left" vertical="center" wrapText="1"/>
    </xf>
    <xf numFmtId="0" fontId="7" fillId="0" borderId="6"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4" fontId="5" fillId="0" borderId="0" xfId="0" applyNumberFormat="1" applyFont="1"/>
    <xf numFmtId="0" fontId="5" fillId="0" borderId="0" xfId="0" applyFont="1" applyBorder="1" applyAlignment="1">
      <alignment vertical="center"/>
    </xf>
    <xf numFmtId="10" fontId="7" fillId="0" borderId="17" xfId="1" applyNumberFormat="1" applyFont="1" applyFill="1" applyBorder="1" applyAlignment="1">
      <alignment horizontal="center" vertical="center"/>
    </xf>
    <xf numFmtId="0" fontId="0" fillId="2" borderId="32" xfId="0" applyFill="1" applyBorder="1" applyAlignment="1"/>
    <xf numFmtId="0" fontId="0" fillId="2" borderId="33" xfId="0" applyFill="1" applyBorder="1" applyAlignment="1"/>
    <xf numFmtId="0" fontId="0" fillId="2" borderId="33" xfId="0" applyFill="1" applyBorder="1" applyAlignment="1">
      <alignment wrapText="1"/>
    </xf>
    <xf numFmtId="0" fontId="0" fillId="2" borderId="34" xfId="0" applyFill="1" applyBorder="1" applyAlignment="1"/>
    <xf numFmtId="0" fontId="0" fillId="2" borderId="0" xfId="0" applyFill="1" applyBorder="1" applyAlignment="1"/>
    <xf numFmtId="0" fontId="0" fillId="2" borderId="0" xfId="0" applyFill="1" applyBorder="1" applyAlignment="1">
      <alignment wrapText="1"/>
    </xf>
    <xf numFmtId="0" fontId="0" fillId="2" borderId="0" xfId="0" applyFill="1" applyBorder="1"/>
    <xf numFmtId="0" fontId="3" fillId="2" borderId="45"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5" xfId="0" applyFont="1" applyFill="1" applyBorder="1" applyAlignment="1">
      <alignment horizontal="center" vertical="center" wrapText="1"/>
    </xf>
    <xf numFmtId="0" fontId="3" fillId="2" borderId="37" xfId="0" applyFont="1" applyFill="1" applyBorder="1" applyAlignment="1">
      <alignment horizontal="center" vertical="center"/>
    </xf>
    <xf numFmtId="49" fontId="9" fillId="3" borderId="47" xfId="0" applyNumberFormat="1" applyFont="1" applyFill="1" applyBorder="1" applyAlignment="1">
      <alignment horizontal="center" vertical="top" wrapText="1"/>
    </xf>
    <xf numFmtId="10" fontId="9" fillId="3" borderId="47" xfId="0" applyNumberFormat="1" applyFont="1" applyFill="1" applyBorder="1" applyAlignment="1">
      <alignment vertical="top" wrapText="1"/>
    </xf>
    <xf numFmtId="10" fontId="10" fillId="3" borderId="47" xfId="2" applyNumberFormat="1" applyFont="1" applyFill="1" applyBorder="1" applyAlignment="1">
      <alignment vertical="top" wrapText="1"/>
    </xf>
    <xf numFmtId="10" fontId="10" fillId="3" borderId="47" xfId="0" applyNumberFormat="1" applyFont="1" applyFill="1" applyBorder="1" applyAlignment="1">
      <alignment vertical="top" wrapText="1"/>
    </xf>
    <xf numFmtId="10" fontId="10" fillId="3" borderId="48" xfId="0" applyNumberFormat="1" applyFont="1" applyFill="1" applyBorder="1" applyAlignment="1">
      <alignment vertical="top" wrapText="1"/>
    </xf>
    <xf numFmtId="49" fontId="9" fillId="3" borderId="50" xfId="0" applyNumberFormat="1" applyFont="1" applyFill="1" applyBorder="1" applyAlignment="1">
      <alignment horizontal="center" vertical="top" wrapText="1"/>
    </xf>
    <xf numFmtId="4" fontId="9" fillId="3" borderId="50" xfId="0" applyNumberFormat="1" applyFont="1" applyFill="1" applyBorder="1" applyAlignment="1">
      <alignment vertical="top" wrapText="1"/>
    </xf>
    <xf numFmtId="4" fontId="9" fillId="3" borderId="51" xfId="0" applyNumberFormat="1" applyFont="1" applyFill="1" applyBorder="1" applyAlignment="1">
      <alignment vertical="top" wrapText="1"/>
    </xf>
    <xf numFmtId="49" fontId="9" fillId="2" borderId="50" xfId="0" applyNumberFormat="1" applyFont="1" applyFill="1" applyBorder="1" applyAlignment="1">
      <alignment horizontal="center" vertical="top" wrapText="1"/>
    </xf>
    <xf numFmtId="10" fontId="9" fillId="2" borderId="47" xfId="0" applyNumberFormat="1" applyFont="1" applyFill="1" applyBorder="1" applyAlignment="1">
      <alignment vertical="top" wrapText="1"/>
    </xf>
    <xf numFmtId="10" fontId="10" fillId="2" borderId="47" xfId="2" applyNumberFormat="1" applyFont="1" applyFill="1" applyBorder="1" applyAlignment="1">
      <alignment vertical="top" wrapText="1"/>
    </xf>
    <xf numFmtId="10" fontId="10" fillId="2" borderId="47" xfId="0" applyNumberFormat="1" applyFont="1" applyFill="1" applyBorder="1" applyAlignment="1">
      <alignment vertical="top" wrapText="1"/>
    </xf>
    <xf numFmtId="10" fontId="10" fillId="2" borderId="48" xfId="0" applyNumberFormat="1" applyFont="1" applyFill="1" applyBorder="1" applyAlignment="1">
      <alignment vertical="top" wrapText="1"/>
    </xf>
    <xf numFmtId="4" fontId="9" fillId="2" borderId="50" xfId="0" applyNumberFormat="1" applyFont="1" applyFill="1" applyBorder="1" applyAlignment="1">
      <alignment vertical="top" wrapText="1"/>
    </xf>
    <xf numFmtId="4" fontId="9" fillId="2" borderId="51" xfId="0" applyNumberFormat="1" applyFont="1" applyFill="1" applyBorder="1" applyAlignment="1">
      <alignment vertical="top" wrapText="1"/>
    </xf>
    <xf numFmtId="49" fontId="11" fillId="2" borderId="50" xfId="0" applyNumberFormat="1" applyFont="1" applyFill="1" applyBorder="1" applyAlignment="1">
      <alignment horizontal="center" vertical="top" wrapText="1"/>
    </xf>
    <xf numFmtId="4" fontId="11" fillId="2" borderId="50" xfId="0" applyNumberFormat="1" applyFont="1" applyFill="1" applyBorder="1" applyAlignment="1">
      <alignment vertical="top" wrapText="1"/>
    </xf>
    <xf numFmtId="4" fontId="11" fillId="2" borderId="51" xfId="0" applyNumberFormat="1" applyFont="1" applyFill="1" applyBorder="1" applyAlignment="1">
      <alignment vertical="top" wrapText="1"/>
    </xf>
    <xf numFmtId="49" fontId="9" fillId="2" borderId="53" xfId="0" applyNumberFormat="1" applyFont="1" applyFill="1" applyBorder="1" applyAlignment="1">
      <alignment horizontal="center" vertical="top" wrapText="1"/>
    </xf>
    <xf numFmtId="49" fontId="12" fillId="4" borderId="55" xfId="0" applyNumberFormat="1" applyFont="1" applyFill="1" applyBorder="1" applyAlignment="1">
      <alignment horizontal="center" vertical="top" wrapText="1"/>
    </xf>
    <xf numFmtId="10" fontId="12" fillId="4" borderId="55" xfId="0" applyNumberFormat="1" applyFont="1" applyFill="1" applyBorder="1" applyAlignment="1">
      <alignment vertical="top" wrapText="1"/>
    </xf>
    <xf numFmtId="10" fontId="12" fillId="4" borderId="56" xfId="0" applyNumberFormat="1" applyFont="1" applyFill="1" applyBorder="1" applyAlignment="1">
      <alignment vertical="top" wrapText="1"/>
    </xf>
    <xf numFmtId="49" fontId="12" fillId="4" borderId="57" xfId="0" applyNumberFormat="1" applyFont="1" applyFill="1" applyBorder="1" applyAlignment="1">
      <alignment horizontal="center" vertical="top" wrapText="1"/>
    </xf>
    <xf numFmtId="165" fontId="12" fillId="4" borderId="57" xfId="0" applyNumberFormat="1" applyFont="1" applyFill="1" applyBorder="1" applyAlignment="1">
      <alignment vertical="top" wrapText="1"/>
    </xf>
    <xf numFmtId="165" fontId="12" fillId="4" borderId="58" xfId="0" applyNumberFormat="1" applyFont="1" applyFill="1" applyBorder="1" applyAlignment="1">
      <alignment vertical="top" wrapText="1"/>
    </xf>
    <xf numFmtId="0" fontId="0" fillId="2" borderId="0" xfId="0" applyFill="1" applyBorder="1" applyAlignment="1">
      <alignment vertical="center"/>
    </xf>
    <xf numFmtId="0" fontId="0" fillId="2" borderId="0" xfId="0" applyFill="1" applyBorder="1" applyAlignment="1">
      <alignment vertical="center" wrapText="1"/>
    </xf>
    <xf numFmtId="0" fontId="3" fillId="2" borderId="32" xfId="0" applyFont="1" applyFill="1" applyBorder="1" applyAlignment="1">
      <alignment wrapText="1"/>
    </xf>
    <xf numFmtId="0" fontId="3" fillId="2" borderId="33" xfId="0" applyFont="1" applyFill="1" applyBorder="1" applyAlignment="1">
      <alignment wrapText="1"/>
    </xf>
    <xf numFmtId="0" fontId="3" fillId="2" borderId="59" xfId="0" applyFont="1" applyFill="1" applyBorder="1" applyAlignment="1">
      <alignment wrapText="1"/>
    </xf>
    <xf numFmtId="0" fontId="0" fillId="2" borderId="60" xfId="0" applyFill="1" applyBorder="1"/>
    <xf numFmtId="0" fontId="0" fillId="2" borderId="33" xfId="0" applyFill="1" applyBorder="1"/>
    <xf numFmtId="0" fontId="0" fillId="2" borderId="34" xfId="0" applyFill="1" applyBorder="1"/>
    <xf numFmtId="0" fontId="3" fillId="2" borderId="61" xfId="0" applyFont="1" applyFill="1" applyBorder="1" applyAlignment="1">
      <alignment wrapText="1"/>
    </xf>
    <xf numFmtId="0" fontId="0" fillId="2" borderId="40" xfId="0" applyFill="1" applyBorder="1" applyAlignment="1">
      <alignment vertical="center"/>
    </xf>
    <xf numFmtId="0" fontId="3" fillId="2" borderId="0" xfId="0" applyFont="1" applyFill="1" applyBorder="1" applyAlignment="1">
      <alignment wrapText="1"/>
    </xf>
    <xf numFmtId="0" fontId="3" fillId="2" borderId="40" xfId="0" applyFont="1" applyFill="1" applyBorder="1" applyAlignment="1">
      <alignment wrapText="1"/>
    </xf>
    <xf numFmtId="0" fontId="0" fillId="2" borderId="62" xfId="0" applyFill="1" applyBorder="1" applyAlignment="1">
      <alignment vertical="center"/>
    </xf>
    <xf numFmtId="0" fontId="3" fillId="2" borderId="63" xfId="0" applyFont="1" applyFill="1" applyBorder="1"/>
    <xf numFmtId="0" fontId="10" fillId="2" borderId="64" xfId="0" applyFont="1" applyFill="1" applyBorder="1"/>
    <xf numFmtId="0" fontId="3" fillId="2" borderId="61" xfId="0" applyFont="1" applyFill="1" applyBorder="1"/>
    <xf numFmtId="0" fontId="2" fillId="2" borderId="62" xfId="0" applyFont="1" applyFill="1" applyBorder="1" applyAlignment="1">
      <alignment vertical="center"/>
    </xf>
    <xf numFmtId="0" fontId="0" fillId="2" borderId="63" xfId="0" applyFill="1" applyBorder="1"/>
    <xf numFmtId="0" fontId="0" fillId="2" borderId="64" xfId="0" applyFill="1" applyBorder="1"/>
    <xf numFmtId="0" fontId="1" fillId="2" borderId="61" xfId="0" applyFont="1" applyFill="1" applyBorder="1"/>
    <xf numFmtId="0" fontId="1" fillId="2" borderId="0" xfId="0" applyFont="1" applyFill="1" applyBorder="1"/>
    <xf numFmtId="0" fontId="0" fillId="2" borderId="62" xfId="0" applyFill="1" applyBorder="1"/>
    <xf numFmtId="0" fontId="13" fillId="2" borderId="61" xfId="0" applyFont="1" applyFill="1" applyBorder="1"/>
    <xf numFmtId="0" fontId="13" fillId="2" borderId="0" xfId="0" applyFont="1" applyFill="1" applyBorder="1" applyAlignment="1">
      <alignment wrapText="1"/>
    </xf>
    <xf numFmtId="0" fontId="3" fillId="2" borderId="0" xfId="0" applyFont="1" applyFill="1" applyBorder="1" applyAlignment="1">
      <alignment horizontal="right"/>
    </xf>
    <xf numFmtId="0" fontId="0" fillId="2" borderId="61" xfId="0" applyFill="1" applyBorder="1" applyAlignment="1"/>
    <xf numFmtId="0" fontId="0" fillId="2" borderId="64" xfId="0" applyFill="1" applyBorder="1" applyAlignment="1"/>
    <xf numFmtId="0" fontId="0" fillId="2" borderId="61" xfId="0" applyFill="1" applyBorder="1"/>
    <xf numFmtId="0" fontId="0" fillId="2" borderId="61" xfId="0" applyFill="1" applyBorder="1" applyAlignment="1">
      <alignment vertical="center"/>
    </xf>
    <xf numFmtId="0" fontId="0" fillId="2" borderId="64" xfId="0" applyFill="1" applyBorder="1" applyAlignment="1">
      <alignment vertical="center"/>
    </xf>
    <xf numFmtId="0" fontId="10" fillId="2" borderId="41" xfId="0" applyFont="1" applyFill="1" applyBorder="1"/>
    <xf numFmtId="0" fontId="10" fillId="2" borderId="38" xfId="0" applyFont="1" applyFill="1" applyBorder="1" applyAlignment="1">
      <alignment wrapText="1"/>
    </xf>
    <xf numFmtId="0" fontId="0" fillId="2" borderId="38" xfId="0" applyFill="1" applyBorder="1"/>
    <xf numFmtId="0" fontId="0" fillId="2" borderId="21" xfId="0" applyFill="1" applyBorder="1"/>
    <xf numFmtId="0" fontId="0" fillId="2" borderId="23" xfId="0" applyFill="1" applyBorder="1"/>
    <xf numFmtId="0" fontId="0" fillId="2" borderId="65" xfId="0" applyFill="1" applyBorder="1"/>
    <xf numFmtId="0" fontId="3" fillId="2" borderId="28" xfId="0" applyFont="1" applyFill="1" applyBorder="1" applyAlignment="1">
      <alignment vertical="center"/>
    </xf>
    <xf numFmtId="0" fontId="3" fillId="2" borderId="29" xfId="0" applyFont="1" applyFill="1" applyBorder="1" applyAlignment="1">
      <alignment vertical="center"/>
    </xf>
    <xf numFmtId="166" fontId="14" fillId="2" borderId="28" xfId="0" applyNumberFormat="1" applyFont="1" applyFill="1" applyBorder="1" applyAlignment="1">
      <alignment horizontal="center" vertical="center"/>
    </xf>
    <xf numFmtId="10" fontId="12" fillId="3" borderId="47" xfId="0" applyNumberFormat="1" applyFont="1" applyFill="1" applyBorder="1" applyAlignment="1">
      <alignment vertical="top" wrapText="1"/>
    </xf>
    <xf numFmtId="10" fontId="12" fillId="2" borderId="47" xfId="0" applyNumberFormat="1" applyFont="1" applyFill="1" applyBorder="1" applyAlignment="1">
      <alignment vertical="top" wrapText="1"/>
    </xf>
    <xf numFmtId="0" fontId="7" fillId="0" borderId="5"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19" xfId="0" applyFont="1" applyFill="1" applyBorder="1" applyAlignment="1">
      <alignment horizontal="center" vertical="center"/>
    </xf>
    <xf numFmtId="0" fontId="5" fillId="0" borderId="61" xfId="0" applyFont="1" applyBorder="1" applyAlignment="1">
      <alignment vertical="center"/>
    </xf>
    <xf numFmtId="0" fontId="5" fillId="0" borderId="64" xfId="0" applyFont="1" applyBorder="1" applyAlignment="1">
      <alignment vertical="center"/>
    </xf>
    <xf numFmtId="0" fontId="5" fillId="0" borderId="61" xfId="0" applyFont="1" applyBorder="1"/>
    <xf numFmtId="0" fontId="5" fillId="0" borderId="0" xfId="0" applyFont="1" applyBorder="1"/>
    <xf numFmtId="0" fontId="5" fillId="0" borderId="64" xfId="0" applyFont="1" applyBorder="1"/>
    <xf numFmtId="0" fontId="5" fillId="0" borderId="41" xfId="0" applyFont="1" applyBorder="1"/>
    <xf numFmtId="0" fontId="5" fillId="0" borderId="38" xfId="0" applyFont="1" applyBorder="1"/>
    <xf numFmtId="0" fontId="5" fillId="0" borderId="65" xfId="0" applyFont="1" applyBorder="1"/>
    <xf numFmtId="0" fontId="5" fillId="0" borderId="0" xfId="0" applyFont="1" applyBorder="1" applyAlignment="1">
      <alignment horizontal="center" vertical="center"/>
    </xf>
    <xf numFmtId="0" fontId="15" fillId="5" borderId="13" xfId="0" applyFont="1" applyFill="1" applyBorder="1" applyAlignment="1">
      <alignment horizontal="center" vertical="center" wrapText="1"/>
    </xf>
    <xf numFmtId="49" fontId="15" fillId="5" borderId="14" xfId="0" applyNumberFormat="1" applyFont="1" applyFill="1" applyBorder="1" applyAlignment="1">
      <alignment horizontal="center" vertical="center" wrapText="1"/>
    </xf>
    <xf numFmtId="0" fontId="15" fillId="5" borderId="14" xfId="0" applyFont="1" applyFill="1" applyBorder="1" applyAlignment="1">
      <alignment horizontal="left" vertical="center" wrapText="1"/>
    </xf>
    <xf numFmtId="0" fontId="15" fillId="5" borderId="8" xfId="0" applyFont="1" applyFill="1" applyBorder="1" applyAlignment="1">
      <alignment horizontal="center" vertical="center" wrapText="1"/>
    </xf>
    <xf numFmtId="2" fontId="1" fillId="5" borderId="14" xfId="2" applyNumberFormat="1" applyFont="1" applyFill="1" applyBorder="1" applyAlignment="1">
      <alignment horizontal="center" vertical="center" wrapText="1"/>
    </xf>
    <xf numFmtId="4" fontId="1" fillId="5" borderId="14" xfId="0" applyNumberFormat="1" applyFont="1" applyFill="1" applyBorder="1" applyAlignment="1">
      <alignment horizontal="center" vertical="center" wrapText="1"/>
    </xf>
    <xf numFmtId="4" fontId="1" fillId="5" borderId="15"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2" fontId="1" fillId="0" borderId="9" xfId="2" applyNumberFormat="1" applyFont="1" applyFill="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0" fontId="3" fillId="5" borderId="8" xfId="0" applyFont="1" applyFill="1" applyBorder="1" applyAlignment="1">
      <alignment horizontal="center" vertical="center" wrapText="1"/>
    </xf>
    <xf numFmtId="2" fontId="1" fillId="5" borderId="9" xfId="2" applyNumberFormat="1" applyFont="1" applyFill="1" applyBorder="1" applyAlignment="1">
      <alignment horizontal="center" vertical="center" wrapText="1"/>
    </xf>
    <xf numFmtId="4" fontId="1" fillId="5" borderId="9" xfId="0" applyNumberFormat="1" applyFont="1" applyFill="1" applyBorder="1" applyAlignment="1">
      <alignment horizontal="center" vertical="center" wrapText="1"/>
    </xf>
    <xf numFmtId="4" fontId="1" fillId="5" borderId="10" xfId="0" applyNumberFormat="1" applyFont="1" applyFill="1" applyBorder="1" applyAlignment="1">
      <alignment horizontal="center" vertical="center" wrapText="1"/>
    </xf>
    <xf numFmtId="0" fontId="5" fillId="0" borderId="8" xfId="0" applyFont="1" applyBorder="1" applyAlignment="1">
      <alignment horizontal="center" vertical="center" wrapText="1"/>
    </xf>
    <xf numFmtId="49" fontId="5" fillId="0" borderId="9" xfId="0" applyNumberFormat="1" applyFont="1" applyBorder="1" applyAlignment="1">
      <alignment horizontal="center" vertical="center" wrapText="1"/>
    </xf>
    <xf numFmtId="0" fontId="5" fillId="0" borderId="9" xfId="0" applyFont="1" applyBorder="1" applyAlignment="1">
      <alignment horizontal="left" vertical="center" wrapText="1"/>
    </xf>
    <xf numFmtId="2" fontId="5" fillId="0" borderId="9" xfId="2" applyNumberFormat="1" applyFont="1" applyFill="1" applyBorder="1" applyAlignment="1">
      <alignment horizontal="center" vertical="center" wrapText="1"/>
    </xf>
    <xf numFmtId="4" fontId="5"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4" fontId="17" fillId="0" borderId="9" xfId="0" applyNumberFormat="1" applyFont="1" applyBorder="1" applyAlignment="1">
      <alignment horizontal="center" vertical="center" wrapText="1"/>
    </xf>
    <xf numFmtId="4" fontId="17" fillId="0" borderId="10" xfId="0" applyNumberFormat="1" applyFont="1" applyBorder="1" applyAlignment="1">
      <alignment horizontal="center" vertical="center" wrapText="1"/>
    </xf>
    <xf numFmtId="164" fontId="5" fillId="0" borderId="9" xfId="2" applyFont="1" applyFill="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0" fontId="5" fillId="0" borderId="11" xfId="0" applyFont="1" applyBorder="1" applyAlignment="1">
      <alignment horizontal="left" vertical="center" wrapText="1"/>
    </xf>
    <xf numFmtId="2" fontId="5" fillId="0" borderId="11" xfId="2" applyNumberFormat="1" applyFont="1" applyFill="1" applyBorder="1" applyAlignment="1">
      <alignment horizontal="center" vertical="center" wrapText="1"/>
    </xf>
    <xf numFmtId="4" fontId="5" fillId="0" borderId="11" xfId="0" applyNumberFormat="1" applyFont="1" applyFill="1" applyBorder="1" applyAlignment="1">
      <alignment horizontal="center" vertical="center" wrapText="1"/>
    </xf>
    <xf numFmtId="4" fontId="5" fillId="0" borderId="11" xfId="0" applyNumberFormat="1" applyFont="1" applyBorder="1" applyAlignment="1">
      <alignment horizontal="center" vertical="center" wrapText="1"/>
    </xf>
    <xf numFmtId="4" fontId="7" fillId="0" borderId="16" xfId="0" applyNumberFormat="1" applyFont="1" applyBorder="1" applyAlignment="1">
      <alignment horizontal="center" vertical="center" wrapText="1"/>
    </xf>
    <xf numFmtId="0" fontId="7" fillId="0" borderId="61" xfId="0" applyFont="1" applyBorder="1" applyAlignment="1">
      <alignment horizontal="center" vertical="center" wrapText="1"/>
    </xf>
    <xf numFmtId="0" fontId="7" fillId="0" borderId="0" xfId="0" applyFont="1" applyBorder="1" applyAlignment="1">
      <alignment horizontal="center" vertical="center" wrapText="1"/>
    </xf>
    <xf numFmtId="4" fontId="7" fillId="0" borderId="64" xfId="0" applyNumberFormat="1" applyFont="1" applyBorder="1" applyAlignment="1">
      <alignment horizontal="center" vertical="center" wrapText="1"/>
    </xf>
    <xf numFmtId="0" fontId="9" fillId="0" borderId="9" xfId="0" applyFont="1" applyBorder="1" applyAlignment="1">
      <alignment horizontal="left" vertical="center" wrapText="1"/>
    </xf>
    <xf numFmtId="0" fontId="7" fillId="5" borderId="9" xfId="0" applyFont="1" applyFill="1" applyBorder="1" applyAlignment="1">
      <alignment horizontal="left" vertical="center" wrapText="1"/>
    </xf>
    <xf numFmtId="0" fontId="16" fillId="5" borderId="9" xfId="0" applyFont="1" applyFill="1" applyBorder="1" applyAlignment="1">
      <alignment horizontal="left" vertical="center" wrapText="1"/>
    </xf>
    <xf numFmtId="2" fontId="15" fillId="5" borderId="9" xfId="2" applyNumberFormat="1" applyFont="1" applyFill="1" applyBorder="1" applyAlignment="1">
      <alignment horizontal="center" vertical="center" wrapText="1"/>
    </xf>
    <xf numFmtId="4" fontId="15" fillId="5" borderId="9" xfId="0" applyNumberFormat="1" applyFont="1" applyFill="1" applyBorder="1" applyAlignment="1">
      <alignment horizontal="center" vertical="center" wrapText="1"/>
    </xf>
    <xf numFmtId="0" fontId="5" fillId="0" borderId="33" xfId="0" applyFont="1" applyBorder="1" applyAlignment="1">
      <alignment horizontal="center" wrapText="1"/>
    </xf>
    <xf numFmtId="0" fontId="5" fillId="0" borderId="34" xfId="0" applyFont="1" applyBorder="1" applyAlignment="1">
      <alignment horizontal="center" wrapText="1"/>
    </xf>
    <xf numFmtId="0" fontId="5" fillId="0" borderId="32" xfId="0" applyFont="1" applyBorder="1" applyAlignment="1">
      <alignment horizontal="center"/>
    </xf>
    <xf numFmtId="0" fontId="5" fillId="0" borderId="33" xfId="0" applyFont="1" applyBorder="1" applyAlignment="1">
      <alignment horizontal="center"/>
    </xf>
    <xf numFmtId="0" fontId="5" fillId="0" borderId="39" xfId="0" applyFont="1" applyBorder="1" applyAlignment="1">
      <alignment horizontal="center" vertical="center"/>
    </xf>
    <xf numFmtId="0" fontId="5" fillId="0" borderId="0" xfId="0" applyFont="1" applyBorder="1" applyAlignment="1">
      <alignment horizontal="center" vertical="center"/>
    </xf>
    <xf numFmtId="0" fontId="5" fillId="0" borderId="40" xfId="0" applyFont="1" applyBorder="1" applyAlignment="1">
      <alignment horizontal="center" vertical="center"/>
    </xf>
    <xf numFmtId="0" fontId="7" fillId="0" borderId="30"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7" fillId="0" borderId="41" xfId="0" applyFont="1" applyFill="1" applyBorder="1" applyAlignment="1">
      <alignment horizontal="left" vertical="center" wrapText="1"/>
    </xf>
    <xf numFmtId="0" fontId="7" fillId="0" borderId="38"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7" fillId="0" borderId="30" xfId="0" applyFont="1" applyFill="1" applyBorder="1" applyAlignment="1">
      <alignment horizontal="left" vertical="center"/>
    </xf>
    <xf numFmtId="0" fontId="7" fillId="0" borderId="5" xfId="0" applyFont="1" applyFill="1" applyBorder="1" applyAlignment="1">
      <alignment horizontal="left" vertical="center"/>
    </xf>
    <xf numFmtId="0" fontId="7" fillId="0" borderId="31" xfId="0" applyFont="1" applyFill="1" applyBorder="1" applyAlignment="1">
      <alignment horizontal="left" vertical="center"/>
    </xf>
    <xf numFmtId="0" fontId="7" fillId="0" borderId="18" xfId="0" applyFont="1" applyBorder="1" applyAlignment="1">
      <alignment horizontal="right" vertical="center" wrapText="1"/>
    </xf>
    <xf numFmtId="0" fontId="7" fillId="0" borderId="6" xfId="0" applyFont="1" applyBorder="1" applyAlignment="1">
      <alignment horizontal="right" vertical="center" wrapText="1"/>
    </xf>
    <xf numFmtId="0" fontId="7" fillId="0" borderId="19" xfId="0" applyFont="1" applyBorder="1" applyAlignment="1">
      <alignment horizontal="right" vertical="center" wrapText="1"/>
    </xf>
    <xf numFmtId="0" fontId="7" fillId="0" borderId="41"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65" xfId="0" applyFont="1" applyFill="1" applyBorder="1" applyAlignment="1">
      <alignment horizontal="center" vertical="center" wrapText="1"/>
    </xf>
    <xf numFmtId="0" fontId="5" fillId="0" borderId="41" xfId="0" applyFont="1" applyFill="1" applyBorder="1" applyAlignment="1">
      <alignment horizontal="center"/>
    </xf>
    <xf numFmtId="0" fontId="5" fillId="0" borderId="38" xfId="0" applyFont="1" applyFill="1" applyBorder="1" applyAlignment="1">
      <alignment horizontal="center"/>
    </xf>
    <xf numFmtId="0" fontId="5" fillId="0" borderId="65" xfId="0" applyFont="1" applyFill="1" applyBorder="1" applyAlignment="1">
      <alignment horizontal="center"/>
    </xf>
    <xf numFmtId="0" fontId="6" fillId="0" borderId="61" xfId="0" applyFont="1" applyFill="1" applyBorder="1" applyAlignment="1">
      <alignment horizontal="center"/>
    </xf>
    <xf numFmtId="0" fontId="6" fillId="0" borderId="0" xfId="0" applyFont="1" applyFill="1" applyBorder="1" applyAlignment="1">
      <alignment horizontal="center"/>
    </xf>
    <xf numFmtId="0" fontId="6" fillId="0" borderId="64" xfId="0" applyFont="1" applyFill="1" applyBorder="1" applyAlignment="1">
      <alignment horizontal="center"/>
    </xf>
    <xf numFmtId="0" fontId="7" fillId="0" borderId="20" xfId="0" applyFont="1" applyFill="1" applyBorder="1" applyAlignment="1">
      <alignment horizontal="left" vertical="center"/>
    </xf>
    <xf numFmtId="0" fontId="7" fillId="0" borderId="21" xfId="0" applyFont="1" applyFill="1" applyBorder="1" applyAlignment="1">
      <alignment horizontal="left" vertical="center"/>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14" fontId="7" fillId="0" borderId="24" xfId="0" applyNumberFormat="1" applyFont="1" applyFill="1" applyBorder="1" applyAlignment="1">
      <alignment horizontal="left" vertical="center"/>
    </xf>
    <xf numFmtId="0" fontId="7" fillId="0" borderId="25" xfId="0" applyFont="1" applyFill="1" applyBorder="1" applyAlignment="1">
      <alignment horizontal="left" vertical="center"/>
    </xf>
    <xf numFmtId="0" fontId="7" fillId="0" borderId="26" xfId="0" applyFont="1" applyFill="1" applyBorder="1" applyAlignment="1">
      <alignment horizontal="left" vertical="center"/>
    </xf>
    <xf numFmtId="0" fontId="7" fillId="0" borderId="27" xfId="0" applyFont="1" applyFill="1" applyBorder="1" applyAlignment="1">
      <alignment horizontal="left" vertical="top"/>
    </xf>
    <xf numFmtId="0" fontId="7" fillId="0" borderId="28" xfId="0" applyFont="1" applyFill="1" applyBorder="1" applyAlignment="1">
      <alignment horizontal="left" vertical="top"/>
    </xf>
    <xf numFmtId="0" fontId="7" fillId="0" borderId="29" xfId="0" applyFont="1" applyFill="1" applyBorder="1" applyAlignment="1">
      <alignment horizontal="left" vertical="top"/>
    </xf>
    <xf numFmtId="0" fontId="7" fillId="0" borderId="30" xfId="0" applyFont="1" applyFill="1" applyBorder="1" applyAlignment="1">
      <alignment horizontal="left" vertical="top"/>
    </xf>
    <xf numFmtId="0" fontId="7" fillId="0" borderId="5" xfId="0" applyFont="1" applyFill="1" applyBorder="1" applyAlignment="1">
      <alignment horizontal="left" vertical="top"/>
    </xf>
    <xf numFmtId="0" fontId="7" fillId="0" borderId="31" xfId="0" applyFont="1" applyFill="1" applyBorder="1" applyAlignment="1">
      <alignment horizontal="left" vertical="top"/>
    </xf>
    <xf numFmtId="0" fontId="7" fillId="0" borderId="25"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5" xfId="0" applyFont="1" applyFill="1" applyBorder="1" applyAlignment="1">
      <alignment horizontal="left" vertical="center"/>
    </xf>
    <xf numFmtId="0" fontId="7" fillId="0" borderId="36" xfId="0" applyFont="1" applyFill="1" applyBorder="1" applyAlignment="1">
      <alignment horizontal="left" vertical="center"/>
    </xf>
    <xf numFmtId="0" fontId="7" fillId="0" borderId="37" xfId="0" applyFont="1" applyFill="1" applyBorder="1" applyAlignment="1">
      <alignment horizontal="left" vertical="center"/>
    </xf>
    <xf numFmtId="0" fontId="3" fillId="4" borderId="54"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41" xfId="0" applyFont="1" applyFill="1" applyBorder="1" applyAlignment="1">
      <alignment horizontal="center" vertical="center" wrapText="1"/>
    </xf>
    <xf numFmtId="0" fontId="3" fillId="4" borderId="38"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2" fillId="2" borderId="39" xfId="0" applyFont="1" applyFill="1" applyBorder="1" applyAlignment="1">
      <alignment horizontal="center" vertical="center"/>
    </xf>
    <xf numFmtId="0" fontId="2" fillId="2" borderId="0" xfId="0" applyFont="1" applyFill="1" applyBorder="1" applyAlignment="1">
      <alignment horizontal="center" vertical="center"/>
    </xf>
    <xf numFmtId="0" fontId="0" fillId="2" borderId="40" xfId="0" applyFill="1" applyBorder="1" applyAlignment="1">
      <alignment horizontal="center" vertical="center"/>
    </xf>
    <xf numFmtId="0" fontId="2" fillId="2" borderId="7" xfId="0" applyFont="1" applyFill="1" applyBorder="1" applyAlignment="1">
      <alignment horizontal="center" vertical="center"/>
    </xf>
    <xf numFmtId="0" fontId="0" fillId="3" borderId="49" xfId="0" applyFill="1" applyBorder="1" applyAlignment="1">
      <alignment vertical="top" wrapText="1"/>
    </xf>
    <xf numFmtId="0" fontId="0" fillId="3" borderId="50" xfId="0" applyFill="1" applyBorder="1" applyAlignment="1">
      <alignment vertical="top" wrapText="1"/>
    </xf>
    <xf numFmtId="0" fontId="0" fillId="2" borderId="49" xfId="0" applyFill="1" applyBorder="1" applyAlignment="1">
      <alignment vertical="top" wrapText="1"/>
    </xf>
    <xf numFmtId="0" fontId="0" fillId="2" borderId="50" xfId="0" applyFill="1" applyBorder="1" applyAlignment="1">
      <alignment vertical="top" wrapText="1"/>
    </xf>
    <xf numFmtId="49" fontId="9" fillId="3" borderId="49" xfId="0" applyNumberFormat="1" applyFont="1" applyFill="1" applyBorder="1" applyAlignment="1">
      <alignment vertical="top" wrapText="1"/>
    </xf>
    <xf numFmtId="49" fontId="9" fillId="3" borderId="50" xfId="0" applyNumberFormat="1" applyFont="1" applyFill="1" applyBorder="1" applyAlignment="1">
      <alignment vertical="top" wrapText="1"/>
    </xf>
    <xf numFmtId="0" fontId="0" fillId="2" borderId="52" xfId="0" applyFill="1" applyBorder="1" applyAlignment="1">
      <alignment vertical="top" wrapText="1"/>
    </xf>
    <xf numFmtId="0" fontId="0" fillId="2" borderId="53" xfId="0" applyFill="1" applyBorder="1" applyAlignment="1">
      <alignment vertical="top" wrapText="1"/>
    </xf>
    <xf numFmtId="0" fontId="3" fillId="2" borderId="49" xfId="0" applyFont="1" applyFill="1" applyBorder="1" applyAlignment="1">
      <alignment horizontal="center" vertical="center" wrapText="1"/>
    </xf>
    <xf numFmtId="49" fontId="3" fillId="2" borderId="50" xfId="0" applyNumberFormat="1"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3" borderId="46" xfId="0" applyFont="1" applyFill="1" applyBorder="1" applyAlignment="1">
      <alignment horizontal="center" vertical="center" wrapText="1"/>
    </xf>
    <xf numFmtId="0" fontId="3" fillId="3" borderId="49" xfId="0" applyFont="1" applyFill="1" applyBorder="1" applyAlignment="1">
      <alignment horizontal="center" vertical="center" wrapText="1"/>
    </xf>
    <xf numFmtId="49" fontId="3" fillId="3" borderId="47" xfId="0" applyNumberFormat="1"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7" xfId="0" applyFont="1" applyFill="1" applyBorder="1" applyAlignment="1">
      <alignment horizontal="center" vertical="center" wrapText="1"/>
    </xf>
    <xf numFmtId="0" fontId="8" fillId="2" borderId="61" xfId="0" applyFont="1" applyFill="1" applyBorder="1" applyAlignment="1">
      <alignment horizontal="center"/>
    </xf>
    <xf numFmtId="0" fontId="8" fillId="2" borderId="0" xfId="0" applyFont="1" applyFill="1" applyBorder="1" applyAlignment="1">
      <alignment horizontal="center"/>
    </xf>
    <xf numFmtId="0" fontId="8" fillId="2" borderId="64"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7" xfId="0" applyFont="1" applyFill="1" applyBorder="1" applyAlignment="1">
      <alignment horizontal="left"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14" fontId="3" fillId="2" borderId="35" xfId="0" applyNumberFormat="1" applyFont="1" applyFill="1" applyBorder="1" applyAlignment="1">
      <alignment horizontal="left" vertical="center"/>
    </xf>
    <xf numFmtId="0" fontId="3" fillId="2" borderId="35" xfId="0" applyFont="1" applyFill="1" applyBorder="1" applyAlignment="1">
      <alignment horizontal="left" vertical="center"/>
    </xf>
    <xf numFmtId="0" fontId="3" fillId="2" borderId="37" xfId="0" applyFont="1" applyFill="1" applyBorder="1" applyAlignment="1">
      <alignment horizontal="left" vertical="center"/>
    </xf>
    <xf numFmtId="0" fontId="3" fillId="2" borderId="42" xfId="0" applyFont="1" applyFill="1" applyBorder="1" applyAlignment="1">
      <alignment horizontal="left" vertical="center"/>
    </xf>
    <xf numFmtId="0" fontId="3" fillId="2" borderId="7" xfId="0" applyFont="1" applyFill="1" applyBorder="1" applyAlignment="1">
      <alignment horizontal="left" vertical="center"/>
    </xf>
    <xf numFmtId="0" fontId="3" fillId="2" borderId="43" xfId="0" applyFont="1" applyFill="1" applyBorder="1" applyAlignment="1">
      <alignment horizontal="left" vertical="center"/>
    </xf>
    <xf numFmtId="0" fontId="3" fillId="2" borderId="44"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3" fillId="2" borderId="44" xfId="0" applyFont="1" applyFill="1" applyBorder="1" applyAlignment="1">
      <alignment horizontal="left" vertical="center"/>
    </xf>
    <xf numFmtId="0" fontId="3" fillId="2" borderId="17" xfId="0" applyFont="1" applyFill="1" applyBorder="1" applyAlignment="1">
      <alignment horizontal="left" vertical="center"/>
    </xf>
    <xf numFmtId="0" fontId="3" fillId="2" borderId="36" xfId="0" applyFont="1" applyFill="1" applyBorder="1" applyAlignment="1">
      <alignment horizontal="center" vertical="center"/>
    </xf>
    <xf numFmtId="0" fontId="3" fillId="2" borderId="28" xfId="0" applyFont="1" applyFill="1" applyBorder="1" applyAlignment="1">
      <alignment horizontal="center" vertical="center"/>
    </xf>
  </cellXfs>
  <cellStyles count="4">
    <cellStyle name="Normal" xfId="0" builtinId="0"/>
    <cellStyle name="Normal 2" xfId="3"/>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114300</xdr:colOff>
      <xdr:row>0</xdr:row>
      <xdr:rowOff>161925</xdr:rowOff>
    </xdr:from>
    <xdr:to>
      <xdr:col>7</xdr:col>
      <xdr:colOff>723900</xdr:colOff>
      <xdr:row>1</xdr:row>
      <xdr:rowOff>28575</xdr:rowOff>
    </xdr:to>
    <xdr:sp macro="" textlink="">
      <xdr:nvSpPr>
        <xdr:cNvPr id="4097" name="Text Box 6">
          <a:extLst>
            <a:ext uri="{FF2B5EF4-FFF2-40B4-BE49-F238E27FC236}">
              <a16:creationId xmlns:a16="http://schemas.microsoft.com/office/drawing/2014/main" xmlns="" id="{00000000-0008-0000-0000-000001100000}"/>
            </a:ext>
          </a:extLst>
        </xdr:cNvPr>
        <xdr:cNvSpPr txBox="1">
          <a:spLocks noChangeArrowheads="1"/>
        </xdr:cNvSpPr>
      </xdr:nvSpPr>
      <xdr:spPr bwMode="auto">
        <a:xfrm>
          <a:off x="1190625" y="161925"/>
          <a:ext cx="6877050" cy="638175"/>
        </a:xfrm>
        <a:prstGeom prst="rect">
          <a:avLst/>
        </a:prstGeom>
        <a:noFill/>
        <a:ln w="9525">
          <a:noFill/>
          <a:miter lim="800000"/>
          <a:headEnd/>
          <a:tailEnd/>
        </a:ln>
      </xdr:spPr>
      <xdr:txBody>
        <a:bodyPr vertOverflow="clip" wrap="square" lIns="27432" tIns="22860" rIns="0" bIns="0" anchor="ctr" upright="1"/>
        <a:lstStyle/>
        <a:p>
          <a:pPr algn="ctr" rtl="0">
            <a:defRPr sz="1000"/>
          </a:pPr>
          <a:r>
            <a:rPr lang="pt-BR" sz="1600" b="1" i="0" u="none" strike="noStrike" baseline="0">
              <a:solidFill>
                <a:sysClr val="windowText" lastClr="000000"/>
              </a:solidFill>
              <a:latin typeface="Arial"/>
              <a:cs typeface="Arial"/>
            </a:rPr>
            <a:t>PREFEITURA MUNICIPAL DE PAPAGAIOS</a:t>
          </a:r>
        </a:p>
        <a:p>
          <a:pPr marL="0" marR="0" indent="0" algn="ctr" defTabSz="914400" rtl="0" eaLnBrk="1" fontAlgn="auto" latinLnBrk="0" hangingPunct="1">
            <a:lnSpc>
              <a:spcPct val="100000"/>
            </a:lnSpc>
            <a:spcBef>
              <a:spcPts val="0"/>
            </a:spcBef>
            <a:spcAft>
              <a:spcPts val="0"/>
            </a:spcAft>
            <a:buClrTx/>
            <a:buSzTx/>
            <a:buFontTx/>
            <a:buNone/>
            <a:tabLst/>
            <a:defRPr sz="1000"/>
          </a:pPr>
          <a:r>
            <a:rPr lang="pt-BR" sz="1400" b="1">
              <a:effectLst/>
              <a:latin typeface="Arial" pitchFamily="34" charset="0"/>
              <a:ea typeface="+mn-ea"/>
              <a:cs typeface="Arial" pitchFamily="34" charset="0"/>
            </a:rPr>
            <a:t>ESTADO DE MINAS GERAIS</a:t>
          </a:r>
        </a:p>
        <a:p>
          <a:pPr algn="ctr" rtl="0">
            <a:defRPr sz="1000"/>
          </a:pPr>
          <a:endParaRPr lang="pt-BR" sz="1600" b="1" i="0" u="none" strike="noStrike" baseline="0">
            <a:solidFill>
              <a:sysClr val="windowText" lastClr="000000"/>
            </a:solidFill>
            <a:latin typeface="Arial"/>
            <a:cs typeface="Arial"/>
          </a:endParaRPr>
        </a:p>
      </xdr:txBody>
    </xdr:sp>
    <xdr:clientData/>
  </xdr:twoCellAnchor>
  <xdr:twoCellAnchor editAs="oneCell">
    <xdr:from>
      <xdr:col>0</xdr:col>
      <xdr:colOff>133350</xdr:colOff>
      <xdr:row>0</xdr:row>
      <xdr:rowOff>57150</xdr:rowOff>
    </xdr:from>
    <xdr:to>
      <xdr:col>1</xdr:col>
      <xdr:colOff>643767</xdr:colOff>
      <xdr:row>2</xdr:row>
      <xdr:rowOff>6036</xdr:rowOff>
    </xdr:to>
    <xdr:pic>
      <xdr:nvPicPr>
        <xdr:cNvPr id="4" name="Imagem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57150"/>
          <a:ext cx="872367" cy="9204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361949</xdr:colOff>
      <xdr:row>0</xdr:row>
      <xdr:rowOff>0</xdr:rowOff>
    </xdr:from>
    <xdr:to>
      <xdr:col>10</xdr:col>
      <xdr:colOff>609599</xdr:colOff>
      <xdr:row>3</xdr:row>
      <xdr:rowOff>190500</xdr:rowOff>
    </xdr:to>
    <xdr:sp macro="" textlink="">
      <xdr:nvSpPr>
        <xdr:cNvPr id="4" name="Text Box 6">
          <a:extLst>
            <a:ext uri="{FF2B5EF4-FFF2-40B4-BE49-F238E27FC236}">
              <a16:creationId xmlns:a16="http://schemas.microsoft.com/office/drawing/2014/main" xmlns="" id="{00000000-0008-0000-0100-000004000000}"/>
            </a:ext>
          </a:extLst>
        </xdr:cNvPr>
        <xdr:cNvSpPr txBox="1">
          <a:spLocks noChangeArrowheads="1"/>
        </xdr:cNvSpPr>
      </xdr:nvSpPr>
      <xdr:spPr bwMode="auto">
        <a:xfrm>
          <a:off x="1171574" y="0"/>
          <a:ext cx="12715875" cy="714375"/>
        </a:xfrm>
        <a:prstGeom prst="rect">
          <a:avLst/>
        </a:prstGeom>
        <a:noFill/>
        <a:ln w="9525">
          <a:noFill/>
          <a:miter lim="800000"/>
          <a:headEnd/>
          <a:tailEnd/>
        </a:ln>
      </xdr:spPr>
      <xdr:txBody>
        <a:bodyPr vertOverflow="clip" wrap="square" lIns="27432" tIns="22860" rIns="0" bIns="0" anchor="ctr" upright="1"/>
        <a:lstStyle/>
        <a:p>
          <a:pPr algn="ctr" rtl="0"/>
          <a:r>
            <a:rPr lang="pt-BR" sz="2000" b="1" i="0" baseline="0">
              <a:effectLst/>
              <a:latin typeface="+mn-lt"/>
              <a:ea typeface="+mn-ea"/>
              <a:cs typeface="+mn-cs"/>
            </a:rPr>
            <a:t>PREFEITURA MUNICIPAL DE PAPAGAIOS</a:t>
          </a:r>
        </a:p>
        <a:p>
          <a:pPr marL="0" marR="0" indent="0" algn="ctr" defTabSz="914400" rtl="0" eaLnBrk="1" fontAlgn="auto" latinLnBrk="0" hangingPunct="1">
            <a:lnSpc>
              <a:spcPct val="100000"/>
            </a:lnSpc>
            <a:spcBef>
              <a:spcPts val="0"/>
            </a:spcBef>
            <a:spcAft>
              <a:spcPts val="0"/>
            </a:spcAft>
            <a:buClrTx/>
            <a:buSzTx/>
            <a:buFontTx/>
            <a:buNone/>
            <a:tabLst/>
            <a:defRPr/>
          </a:pPr>
          <a:r>
            <a:rPr lang="pt-BR" sz="1400" b="1">
              <a:effectLst/>
              <a:latin typeface="Arial" pitchFamily="34" charset="0"/>
              <a:ea typeface="+mn-ea"/>
              <a:cs typeface="Arial" pitchFamily="34" charset="0"/>
            </a:rPr>
            <a:t>ESTADO DE MINAS GERAIS</a:t>
          </a:r>
          <a:endParaRPr lang="pt-BR" sz="1400">
            <a:effectLst/>
            <a:latin typeface="Arial" pitchFamily="34" charset="0"/>
            <a:cs typeface="Arial" pitchFamily="34" charset="0"/>
          </a:endParaRPr>
        </a:p>
        <a:p>
          <a:pPr algn="ctr" rtl="0"/>
          <a:endParaRPr lang="pt-BR" sz="2000">
            <a:effectLst/>
          </a:endParaRPr>
        </a:p>
      </xdr:txBody>
    </xdr:sp>
    <xdr:clientData/>
  </xdr:twoCellAnchor>
  <xdr:twoCellAnchor editAs="oneCell">
    <xdr:from>
      <xdr:col>0</xdr:col>
      <xdr:colOff>123826</xdr:colOff>
      <xdr:row>0</xdr:row>
      <xdr:rowOff>57150</xdr:rowOff>
    </xdr:from>
    <xdr:to>
      <xdr:col>1</xdr:col>
      <xdr:colOff>76200</xdr:colOff>
      <xdr:row>3</xdr:row>
      <xdr:rowOff>337262</xdr:rowOff>
    </xdr:to>
    <xdr:pic>
      <xdr:nvPicPr>
        <xdr:cNvPr id="5" name="Imagem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6" y="57150"/>
          <a:ext cx="761999" cy="8039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269265</xdr:colOff>
      <xdr:row>59</xdr:row>
      <xdr:rowOff>30775</xdr:rowOff>
    </xdr:from>
    <xdr:to>
      <xdr:col>6</xdr:col>
      <xdr:colOff>200025</xdr:colOff>
      <xdr:row>60</xdr:row>
      <xdr:rowOff>152400</xdr:rowOff>
    </xdr:to>
    <xdr:sp macro="" textlink="">
      <xdr:nvSpPr>
        <xdr:cNvPr id="5" name="Elipse 4"/>
        <xdr:cNvSpPr/>
      </xdr:nvSpPr>
      <xdr:spPr>
        <a:xfrm>
          <a:off x="3317265" y="9584350"/>
          <a:ext cx="540360" cy="2835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editAs="oneCell">
    <xdr:from>
      <xdr:col>0</xdr:col>
      <xdr:colOff>0</xdr:colOff>
      <xdr:row>0</xdr:row>
      <xdr:rowOff>0</xdr:rowOff>
    </xdr:from>
    <xdr:to>
      <xdr:col>10</xdr:col>
      <xdr:colOff>457200</xdr:colOff>
      <xdr:row>46</xdr:row>
      <xdr:rowOff>123825</xdr:rowOff>
    </xdr:to>
    <xdr:pic>
      <xdr:nvPicPr>
        <xdr:cNvPr id="2" name="Imagem 1"/>
        <xdr:cNvPicPr>
          <a:picLocks noChangeAspect="1"/>
        </xdr:cNvPicPr>
      </xdr:nvPicPr>
      <xdr:blipFill>
        <a:blip xmlns:r="http://schemas.openxmlformats.org/officeDocument/2006/relationships" r:embed="rId1"/>
        <a:stretch>
          <a:fillRect/>
        </a:stretch>
      </xdr:blipFill>
      <xdr:spPr>
        <a:xfrm>
          <a:off x="0" y="0"/>
          <a:ext cx="6553200" cy="7572375"/>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4"/>
  <sheetViews>
    <sheetView showGridLines="0" showZeros="0" tabSelected="1" view="pageBreakPreview" zoomScaleNormal="100" zoomScaleSheetLayoutView="93" workbookViewId="0">
      <selection activeCell="E15" sqref="E15"/>
    </sheetView>
  </sheetViews>
  <sheetFormatPr defaultColWidth="9.109375" defaultRowHeight="13.2" x14ac:dyDescent="0.25"/>
  <cols>
    <col min="1" max="1" width="5.44140625" style="1" bestFit="1" customWidth="1"/>
    <col min="2" max="2" width="10.6640625" style="1" bestFit="1" customWidth="1"/>
    <col min="3" max="3" width="48" style="1" customWidth="1"/>
    <col min="4" max="4" width="9.109375" style="1"/>
    <col min="5" max="8" width="12.33203125" style="1" customWidth="1"/>
    <col min="9" max="16384" width="9.109375" style="1"/>
  </cols>
  <sheetData>
    <row r="1" spans="1:10" ht="60.75" customHeight="1" x14ac:dyDescent="0.25">
      <c r="A1" s="143"/>
      <c r="B1" s="144"/>
      <c r="C1" s="141"/>
      <c r="D1" s="141"/>
      <c r="E1" s="141"/>
      <c r="F1" s="141"/>
      <c r="G1" s="141"/>
      <c r="H1" s="142"/>
    </row>
    <row r="2" spans="1:10" ht="15.6" x14ac:dyDescent="0.3">
      <c r="A2" s="166"/>
      <c r="B2" s="167"/>
      <c r="C2" s="167"/>
      <c r="D2" s="167"/>
      <c r="E2" s="167"/>
      <c r="F2" s="167"/>
      <c r="G2" s="167"/>
      <c r="H2" s="168"/>
    </row>
    <row r="3" spans="1:10" ht="3.75" customHeight="1" thickBot="1" x14ac:dyDescent="0.3">
      <c r="A3" s="163"/>
      <c r="B3" s="164"/>
      <c r="C3" s="164"/>
      <c r="D3" s="164"/>
      <c r="E3" s="164"/>
      <c r="F3" s="164"/>
      <c r="G3" s="164"/>
      <c r="H3" s="165"/>
    </row>
    <row r="4" spans="1:10" ht="20.100000000000001" customHeight="1" thickBot="1" x14ac:dyDescent="0.3">
      <c r="A4" s="185" t="s">
        <v>4</v>
      </c>
      <c r="B4" s="186"/>
      <c r="C4" s="186"/>
      <c r="D4" s="186"/>
      <c r="E4" s="186"/>
      <c r="F4" s="186"/>
      <c r="G4" s="186"/>
      <c r="H4" s="187"/>
    </row>
    <row r="5" spans="1:10" ht="3.75" customHeight="1" thickBot="1" x14ac:dyDescent="0.3">
      <c r="A5" s="91"/>
      <c r="B5" s="3"/>
      <c r="C5" s="3"/>
      <c r="D5" s="3"/>
      <c r="E5" s="3"/>
      <c r="F5" s="3"/>
      <c r="G5" s="3"/>
      <c r="H5" s="92"/>
    </row>
    <row r="6" spans="1:10" ht="20.100000000000001" customHeight="1" x14ac:dyDescent="0.25">
      <c r="A6" s="176" t="s">
        <v>26</v>
      </c>
      <c r="B6" s="177"/>
      <c r="C6" s="177"/>
      <c r="D6" s="177"/>
      <c r="E6" s="178"/>
      <c r="F6" s="188" t="s">
        <v>28</v>
      </c>
      <c r="G6" s="189"/>
      <c r="H6" s="190"/>
    </row>
    <row r="7" spans="1:10" ht="20.100000000000001" customHeight="1" x14ac:dyDescent="0.25">
      <c r="A7" s="179" t="s">
        <v>69</v>
      </c>
      <c r="B7" s="180"/>
      <c r="C7" s="180"/>
      <c r="D7" s="180"/>
      <c r="E7" s="181"/>
      <c r="F7" s="173">
        <v>45096</v>
      </c>
      <c r="G7" s="174"/>
      <c r="H7" s="175"/>
    </row>
    <row r="8" spans="1:10" ht="28.5" customHeight="1" x14ac:dyDescent="0.25">
      <c r="A8" s="148" t="s">
        <v>68</v>
      </c>
      <c r="B8" s="149"/>
      <c r="C8" s="149"/>
      <c r="D8" s="150"/>
      <c r="E8" s="182" t="s">
        <v>105</v>
      </c>
      <c r="F8" s="183"/>
      <c r="G8" s="183"/>
      <c r="H8" s="184"/>
    </row>
    <row r="9" spans="1:10" ht="20.100000000000001" customHeight="1" x14ac:dyDescent="0.25">
      <c r="A9" s="154" t="s">
        <v>67</v>
      </c>
      <c r="B9" s="155"/>
      <c r="C9" s="155"/>
      <c r="D9" s="156"/>
      <c r="E9" s="171" t="s">
        <v>8</v>
      </c>
      <c r="F9" s="169" t="s">
        <v>6</v>
      </c>
      <c r="G9" s="90" t="s">
        <v>29</v>
      </c>
      <c r="H9" s="4" t="s">
        <v>7</v>
      </c>
    </row>
    <row r="10" spans="1:10" ht="20.100000000000001" customHeight="1" thickBot="1" x14ac:dyDescent="0.3">
      <c r="A10" s="151" t="s">
        <v>66</v>
      </c>
      <c r="B10" s="152"/>
      <c r="C10" s="152"/>
      <c r="D10" s="153"/>
      <c r="E10" s="172"/>
      <c r="F10" s="170"/>
      <c r="G10" s="5" t="s">
        <v>9</v>
      </c>
      <c r="H10" s="12">
        <v>0.27689999999999998</v>
      </c>
    </row>
    <row r="11" spans="1:10" ht="3.75" customHeight="1" thickBot="1" x14ac:dyDescent="0.3">
      <c r="A11" s="160"/>
      <c r="B11" s="161"/>
      <c r="C11" s="161"/>
      <c r="D11" s="161"/>
      <c r="E11" s="161"/>
      <c r="F11" s="161"/>
      <c r="G11" s="161"/>
      <c r="H11" s="162"/>
    </row>
    <row r="12" spans="1:10" ht="40.200000000000003" thickBot="1" x14ac:dyDescent="0.3">
      <c r="A12" s="6" t="s">
        <v>0</v>
      </c>
      <c r="B12" s="7" t="s">
        <v>5</v>
      </c>
      <c r="C12" s="7" t="s">
        <v>1</v>
      </c>
      <c r="D12" s="7" t="s">
        <v>3</v>
      </c>
      <c r="E12" s="7" t="s">
        <v>2</v>
      </c>
      <c r="F12" s="8" t="s">
        <v>13</v>
      </c>
      <c r="G12" s="8" t="s">
        <v>14</v>
      </c>
      <c r="H12" s="9" t="s">
        <v>10</v>
      </c>
    </row>
    <row r="13" spans="1:10" ht="13.8" x14ac:dyDescent="0.25">
      <c r="A13" s="102">
        <v>1</v>
      </c>
      <c r="B13" s="103" t="s">
        <v>16</v>
      </c>
      <c r="C13" s="104" t="s">
        <v>17</v>
      </c>
      <c r="D13" s="106"/>
      <c r="E13" s="107"/>
      <c r="F13" s="107"/>
      <c r="G13" s="107"/>
      <c r="H13" s="108"/>
    </row>
    <row r="14" spans="1:10" ht="61.2" x14ac:dyDescent="0.25">
      <c r="A14" s="109" t="s">
        <v>15</v>
      </c>
      <c r="B14" s="119" t="s">
        <v>70</v>
      </c>
      <c r="C14" s="2" t="s">
        <v>104</v>
      </c>
      <c r="D14" s="110" t="s">
        <v>71</v>
      </c>
      <c r="E14" s="111">
        <v>2.8</v>
      </c>
      <c r="F14" s="111">
        <v>315.39</v>
      </c>
      <c r="G14" s="111">
        <f>F14*H10+F14</f>
        <v>402.72149099999996</v>
      </c>
      <c r="H14" s="112">
        <f>ROUND((E14*G14),2)</f>
        <v>1127.6199999999999</v>
      </c>
    </row>
    <row r="15" spans="1:10" ht="45.6" x14ac:dyDescent="0.25">
      <c r="A15" s="109" t="s">
        <v>97</v>
      </c>
      <c r="B15" s="119" t="s">
        <v>98</v>
      </c>
      <c r="C15" s="136" t="s">
        <v>103</v>
      </c>
      <c r="D15" s="110" t="s">
        <v>95</v>
      </c>
      <c r="E15" s="111">
        <v>112</v>
      </c>
      <c r="F15" s="111">
        <v>9.1</v>
      </c>
      <c r="G15" s="111">
        <f>F15*H10+F15</f>
        <v>11.619789999999998</v>
      </c>
      <c r="H15" s="112">
        <f>E15*G15</f>
        <v>1301.4164799999999</v>
      </c>
    </row>
    <row r="16" spans="1:10" x14ac:dyDescent="0.25">
      <c r="A16" s="113">
        <v>2</v>
      </c>
      <c r="B16" s="137" t="s">
        <v>18</v>
      </c>
      <c r="C16" s="137" t="s">
        <v>19</v>
      </c>
      <c r="D16" s="114"/>
      <c r="E16" s="115"/>
      <c r="F16" s="115"/>
      <c r="G16" s="115">
        <f t="shared" ref="G16" si="0">ROUND(F16+(F16*$H$10),2)</f>
        <v>0</v>
      </c>
      <c r="H16" s="116">
        <f t="shared" ref="H16" si="1">ROUND((E16*G16),2)</f>
        <v>0</v>
      </c>
      <c r="J16" s="1">
        <v>0</v>
      </c>
    </row>
    <row r="17" spans="1:9" ht="34.200000000000003" x14ac:dyDescent="0.25">
      <c r="A17" s="117" t="s">
        <v>20</v>
      </c>
      <c r="B17" s="119" t="s">
        <v>30</v>
      </c>
      <c r="C17" s="136" t="s">
        <v>31</v>
      </c>
      <c r="D17" s="120" t="s">
        <v>35</v>
      </c>
      <c r="E17" s="121">
        <v>5319.79</v>
      </c>
      <c r="F17" s="121">
        <v>2.14</v>
      </c>
      <c r="G17" s="111">
        <f>F17*H10+F17</f>
        <v>2.7325660000000003</v>
      </c>
      <c r="H17" s="112">
        <f t="shared" ref="H17:H40" si="2">ROUND((E17*G17),2)</f>
        <v>14536.68</v>
      </c>
    </row>
    <row r="18" spans="1:9" ht="22.8" x14ac:dyDescent="0.25">
      <c r="A18" s="117" t="s">
        <v>21</v>
      </c>
      <c r="B18" s="119" t="s">
        <v>32</v>
      </c>
      <c r="C18" s="136" t="s">
        <v>33</v>
      </c>
      <c r="D18" s="120" t="s">
        <v>34</v>
      </c>
      <c r="E18" s="121">
        <f>ROUND(E17*0.00045*126,2)</f>
        <v>301.63</v>
      </c>
      <c r="F18" s="121">
        <v>0.8</v>
      </c>
      <c r="G18" s="111">
        <f>F18*H10+F18</f>
        <v>1.02152</v>
      </c>
      <c r="H18" s="112">
        <f t="shared" si="2"/>
        <v>308.12</v>
      </c>
    </row>
    <row r="19" spans="1:9" ht="79.8" x14ac:dyDescent="0.25">
      <c r="A19" s="117" t="s">
        <v>22</v>
      </c>
      <c r="B19" s="119" t="s">
        <v>36</v>
      </c>
      <c r="C19" s="136" t="s">
        <v>37</v>
      </c>
      <c r="D19" s="120" t="s">
        <v>38</v>
      </c>
      <c r="E19" s="121">
        <f>ROUNDDOWN(E17*0.03,2)</f>
        <v>159.59</v>
      </c>
      <c r="F19" s="121">
        <v>1100.6400000000001</v>
      </c>
      <c r="G19" s="111">
        <f>F19*H10+F19</f>
        <v>1405.4072160000001</v>
      </c>
      <c r="H19" s="112">
        <f t="shared" si="2"/>
        <v>224288.94</v>
      </c>
    </row>
    <row r="20" spans="1:9" ht="34.200000000000003" x14ac:dyDescent="0.25">
      <c r="A20" s="117" t="s">
        <v>23</v>
      </c>
      <c r="B20" s="119" t="s">
        <v>39</v>
      </c>
      <c r="C20" s="136" t="s">
        <v>40</v>
      </c>
      <c r="D20" s="120" t="s">
        <v>41</v>
      </c>
      <c r="E20" s="121">
        <f>E19*96.06</f>
        <v>15330.215400000001</v>
      </c>
      <c r="F20" s="121">
        <v>1.93</v>
      </c>
      <c r="G20" s="111">
        <f>F20*H10+F20</f>
        <v>2.4644170000000001</v>
      </c>
      <c r="H20" s="112">
        <f t="shared" si="2"/>
        <v>37780.04</v>
      </c>
    </row>
    <row r="21" spans="1:9" ht="22.8" x14ac:dyDescent="0.25">
      <c r="A21" s="117" t="s">
        <v>59</v>
      </c>
      <c r="B21" s="119" t="s">
        <v>60</v>
      </c>
      <c r="C21" s="136" t="s">
        <v>61</v>
      </c>
      <c r="D21" s="120" t="s">
        <v>41</v>
      </c>
      <c r="E21" s="121">
        <f>ROUND((E19*0.2328*17.7)+(E19*1.3224*17.7),2)</f>
        <v>4393.04</v>
      </c>
      <c r="F21" s="121">
        <v>1.44</v>
      </c>
      <c r="G21" s="111">
        <f>F21*H10+F21</f>
        <v>1.8387359999999999</v>
      </c>
      <c r="H21" s="112">
        <f t="shared" si="2"/>
        <v>8077.64</v>
      </c>
    </row>
    <row r="22" spans="1:9" ht="22.8" x14ac:dyDescent="0.25">
      <c r="A22" s="117" t="s">
        <v>62</v>
      </c>
      <c r="B22" s="119" t="s">
        <v>63</v>
      </c>
      <c r="C22" s="136" t="s">
        <v>64</v>
      </c>
      <c r="D22" s="120" t="s">
        <v>41</v>
      </c>
      <c r="E22" s="121">
        <f>E19*0.144*57.87</f>
        <v>1329.9081552</v>
      </c>
      <c r="F22" s="121">
        <v>1.2</v>
      </c>
      <c r="G22" s="111">
        <f>F22*H10+F22</f>
        <v>1.5322799999999999</v>
      </c>
      <c r="H22" s="112">
        <f t="shared" si="2"/>
        <v>2037.79</v>
      </c>
    </row>
    <row r="23" spans="1:9" ht="13.8" x14ac:dyDescent="0.25">
      <c r="A23" s="105">
        <v>3</v>
      </c>
      <c r="B23" s="138"/>
      <c r="C23" s="138" t="s">
        <v>73</v>
      </c>
      <c r="D23" s="139"/>
      <c r="E23" s="140"/>
      <c r="F23" s="140"/>
      <c r="G23" s="115">
        <f t="shared" ref="G23" si="3">ROUND(F23+(F23*$H$10),2)</f>
        <v>0</v>
      </c>
      <c r="H23" s="116">
        <f t="shared" si="2"/>
        <v>0</v>
      </c>
    </row>
    <row r="24" spans="1:9" ht="22.8" x14ac:dyDescent="0.25">
      <c r="A24" s="117" t="s">
        <v>74</v>
      </c>
      <c r="B24" s="119" t="s">
        <v>80</v>
      </c>
      <c r="C24" s="136" t="s">
        <v>102</v>
      </c>
      <c r="D24" s="120" t="s">
        <v>35</v>
      </c>
      <c r="E24" s="121">
        <v>9.7100000000000009</v>
      </c>
      <c r="F24" s="121">
        <v>71.989999999999995</v>
      </c>
      <c r="G24" s="111">
        <f>F24*H10+F24</f>
        <v>91.924030999999985</v>
      </c>
      <c r="H24" s="112">
        <f t="shared" ref="H24:H29" si="4">ROUND((E24*G24),2)</f>
        <v>892.58</v>
      </c>
    </row>
    <row r="25" spans="1:9" ht="45.6" x14ac:dyDescent="0.25">
      <c r="A25" s="117" t="s">
        <v>75</v>
      </c>
      <c r="B25" s="119" t="s">
        <v>101</v>
      </c>
      <c r="C25" s="136" t="s">
        <v>100</v>
      </c>
      <c r="D25" s="120" t="s">
        <v>81</v>
      </c>
      <c r="E25" s="121">
        <v>29.12</v>
      </c>
      <c r="F25" s="121">
        <v>319.18</v>
      </c>
      <c r="G25" s="111">
        <f>F25*H10+F25</f>
        <v>407.56094200000001</v>
      </c>
      <c r="H25" s="112">
        <f t="shared" si="4"/>
        <v>11868.17</v>
      </c>
      <c r="I25" s="10"/>
    </row>
    <row r="26" spans="1:9" ht="45.6" x14ac:dyDescent="0.25">
      <c r="A26" s="117" t="s">
        <v>76</v>
      </c>
      <c r="B26" s="119" t="s">
        <v>82</v>
      </c>
      <c r="C26" s="136" t="s">
        <v>99</v>
      </c>
      <c r="D26" s="120" t="s">
        <v>83</v>
      </c>
      <c r="E26" s="121">
        <v>28</v>
      </c>
      <c r="F26" s="121">
        <v>271.94</v>
      </c>
      <c r="G26" s="111">
        <f>F26*H10+F26</f>
        <v>347.24018599999999</v>
      </c>
      <c r="H26" s="112">
        <f t="shared" si="4"/>
        <v>9722.73</v>
      </c>
    </row>
    <row r="27" spans="1:9" ht="66" x14ac:dyDescent="0.25">
      <c r="A27" s="117" t="s">
        <v>77</v>
      </c>
      <c r="B27" s="122" t="s">
        <v>86</v>
      </c>
      <c r="C27" s="119" t="s">
        <v>85</v>
      </c>
      <c r="D27" s="120" t="s">
        <v>84</v>
      </c>
      <c r="E27" s="121">
        <v>2</v>
      </c>
      <c r="F27" s="121">
        <v>697.69</v>
      </c>
      <c r="G27" s="111">
        <f>F27*H10+F27</f>
        <v>890.88036099999999</v>
      </c>
      <c r="H27" s="112">
        <f t="shared" si="4"/>
        <v>1781.76</v>
      </c>
    </row>
    <row r="28" spans="1:9" ht="52.8" x14ac:dyDescent="0.25">
      <c r="A28" s="117" t="s">
        <v>78</v>
      </c>
      <c r="B28" s="122" t="s">
        <v>88</v>
      </c>
      <c r="C28" s="119" t="s">
        <v>87</v>
      </c>
      <c r="D28" s="120" t="s">
        <v>84</v>
      </c>
      <c r="E28" s="121">
        <v>2</v>
      </c>
      <c r="F28" s="121">
        <v>584.14</v>
      </c>
      <c r="G28" s="111">
        <f>F28*H10+F28</f>
        <v>745.88836599999991</v>
      </c>
      <c r="H28" s="112">
        <f t="shared" si="4"/>
        <v>1491.78</v>
      </c>
    </row>
    <row r="29" spans="1:9" ht="52.8" x14ac:dyDescent="0.25">
      <c r="A29" s="117" t="s">
        <v>79</v>
      </c>
      <c r="B29" s="122" t="s">
        <v>90</v>
      </c>
      <c r="C29" s="119" t="s">
        <v>89</v>
      </c>
      <c r="D29" s="120" t="s">
        <v>84</v>
      </c>
      <c r="E29" s="121">
        <v>2</v>
      </c>
      <c r="F29" s="121">
        <v>627.41999999999996</v>
      </c>
      <c r="G29" s="111">
        <f>F29*H10+F29</f>
        <v>801.1525979999999</v>
      </c>
      <c r="H29" s="112">
        <f t="shared" si="4"/>
        <v>1602.31</v>
      </c>
    </row>
    <row r="30" spans="1:9" ht="39.6" x14ac:dyDescent="0.25">
      <c r="A30" s="117" t="s">
        <v>92</v>
      </c>
      <c r="B30" s="118"/>
      <c r="C30" s="119" t="s">
        <v>91</v>
      </c>
      <c r="D30" s="120" t="s">
        <v>83</v>
      </c>
      <c r="E30" s="121">
        <v>82</v>
      </c>
      <c r="F30" s="121">
        <v>16.850000000000001</v>
      </c>
      <c r="G30" s="111">
        <f>F30*H10+F30</f>
        <v>21.515765000000002</v>
      </c>
      <c r="H30" s="112">
        <f t="shared" si="2"/>
        <v>1764.29</v>
      </c>
    </row>
    <row r="31" spans="1:9" ht="66" x14ac:dyDescent="0.25">
      <c r="A31" s="117" t="s">
        <v>96</v>
      </c>
      <c r="B31" s="122" t="s">
        <v>94</v>
      </c>
      <c r="C31" s="119" t="s">
        <v>93</v>
      </c>
      <c r="D31" s="120" t="s">
        <v>95</v>
      </c>
      <c r="E31" s="121">
        <v>4.8</v>
      </c>
      <c r="F31" s="121">
        <v>39.479999999999997</v>
      </c>
      <c r="G31" s="111">
        <f t="shared" ref="G31:G40" si="5">ROUND(F31+(F31*$H$10),2)</f>
        <v>50.41</v>
      </c>
      <c r="H31" s="112">
        <f t="shared" si="2"/>
        <v>241.97</v>
      </c>
    </row>
    <row r="32" spans="1:9" x14ac:dyDescent="0.25">
      <c r="A32" s="117"/>
      <c r="B32" s="118"/>
      <c r="C32" s="119"/>
      <c r="D32" s="120"/>
      <c r="E32" s="121"/>
      <c r="F32" s="121"/>
      <c r="G32" s="123">
        <f t="shared" si="5"/>
        <v>0</v>
      </c>
      <c r="H32" s="124">
        <f t="shared" si="2"/>
        <v>0</v>
      </c>
    </row>
    <row r="33" spans="1:8" x14ac:dyDescent="0.25">
      <c r="A33" s="117"/>
      <c r="B33" s="118"/>
      <c r="C33" s="119"/>
      <c r="D33" s="120"/>
      <c r="E33" s="121"/>
      <c r="F33" s="121"/>
      <c r="G33" s="123">
        <f t="shared" si="5"/>
        <v>0</v>
      </c>
      <c r="H33" s="124">
        <f t="shared" si="2"/>
        <v>0</v>
      </c>
    </row>
    <row r="34" spans="1:8" x14ac:dyDescent="0.25">
      <c r="A34" s="117"/>
      <c r="B34" s="118"/>
      <c r="C34" s="119"/>
      <c r="D34" s="120"/>
      <c r="E34" s="121"/>
      <c r="F34" s="121"/>
      <c r="G34" s="123">
        <f t="shared" si="5"/>
        <v>0</v>
      </c>
      <c r="H34" s="124">
        <f t="shared" si="2"/>
        <v>0</v>
      </c>
    </row>
    <row r="35" spans="1:8" x14ac:dyDescent="0.25">
      <c r="A35" s="117"/>
      <c r="B35" s="118"/>
      <c r="C35" s="119"/>
      <c r="D35" s="120"/>
      <c r="E35" s="121"/>
      <c r="F35" s="121"/>
      <c r="G35" s="123">
        <f t="shared" si="5"/>
        <v>0</v>
      </c>
      <c r="H35" s="124">
        <f t="shared" si="2"/>
        <v>0</v>
      </c>
    </row>
    <row r="36" spans="1:8" x14ac:dyDescent="0.25">
      <c r="A36" s="117"/>
      <c r="B36" s="118"/>
      <c r="C36" s="119"/>
      <c r="D36" s="120"/>
      <c r="E36" s="121"/>
      <c r="F36" s="121"/>
      <c r="G36" s="123">
        <f t="shared" si="5"/>
        <v>0</v>
      </c>
      <c r="H36" s="124">
        <f t="shared" si="2"/>
        <v>0</v>
      </c>
    </row>
    <row r="37" spans="1:8" x14ac:dyDescent="0.25">
      <c r="A37" s="117"/>
      <c r="B37" s="118"/>
      <c r="C37" s="119"/>
      <c r="D37" s="120"/>
      <c r="E37" s="121"/>
      <c r="F37" s="121"/>
      <c r="G37" s="123">
        <f t="shared" si="5"/>
        <v>0</v>
      </c>
      <c r="H37" s="124">
        <f t="shared" si="2"/>
        <v>0</v>
      </c>
    </row>
    <row r="38" spans="1:8" x14ac:dyDescent="0.25">
      <c r="A38" s="117"/>
      <c r="B38" s="118"/>
      <c r="C38" s="119"/>
      <c r="D38" s="120"/>
      <c r="E38" s="121"/>
      <c r="F38" s="121"/>
      <c r="G38" s="123">
        <f t="shared" si="5"/>
        <v>0</v>
      </c>
      <c r="H38" s="124">
        <f t="shared" si="2"/>
        <v>0</v>
      </c>
    </row>
    <row r="39" spans="1:8" x14ac:dyDescent="0.25">
      <c r="A39" s="117"/>
      <c r="B39" s="118"/>
      <c r="C39" s="119"/>
      <c r="D39" s="125"/>
      <c r="E39" s="121"/>
      <c r="F39" s="121"/>
      <c r="G39" s="123">
        <f t="shared" si="5"/>
        <v>0</v>
      </c>
      <c r="H39" s="124">
        <f t="shared" si="2"/>
        <v>0</v>
      </c>
    </row>
    <row r="40" spans="1:8" ht="13.8" thickBot="1" x14ac:dyDescent="0.3">
      <c r="A40" s="126"/>
      <c r="B40" s="127"/>
      <c r="C40" s="128"/>
      <c r="D40" s="129"/>
      <c r="E40" s="130"/>
      <c r="F40" s="131"/>
      <c r="G40" s="123">
        <f t="shared" si="5"/>
        <v>0</v>
      </c>
      <c r="H40" s="124">
        <f t="shared" si="2"/>
        <v>0</v>
      </c>
    </row>
    <row r="41" spans="1:8" ht="13.8" thickBot="1" x14ac:dyDescent="0.3">
      <c r="A41" s="157" t="s">
        <v>24</v>
      </c>
      <c r="B41" s="158"/>
      <c r="C41" s="158"/>
      <c r="D41" s="158"/>
      <c r="E41" s="158"/>
      <c r="F41" s="158"/>
      <c r="G41" s="159"/>
      <c r="H41" s="132">
        <f>SUM(H13:H40)</f>
        <v>318823.83647999994</v>
      </c>
    </row>
    <row r="42" spans="1:8" x14ac:dyDescent="0.25">
      <c r="A42" s="133"/>
      <c r="B42" s="134"/>
      <c r="C42" s="134"/>
      <c r="D42" s="134"/>
      <c r="E42" s="134"/>
      <c r="F42" s="134"/>
      <c r="G42" s="134"/>
      <c r="H42" s="135"/>
    </row>
    <row r="43" spans="1:8" x14ac:dyDescent="0.25">
      <c r="A43" s="93"/>
      <c r="B43" s="11"/>
      <c r="C43" s="11"/>
      <c r="D43" s="11"/>
      <c r="E43" s="11"/>
      <c r="F43" s="11"/>
      <c r="G43" s="11"/>
      <c r="H43" s="94"/>
    </row>
    <row r="44" spans="1:8" x14ac:dyDescent="0.25">
      <c r="A44" s="93"/>
      <c r="B44" s="147"/>
      <c r="C44" s="147"/>
      <c r="D44" s="11"/>
      <c r="E44" s="147"/>
      <c r="F44" s="147"/>
      <c r="G44" s="101"/>
      <c r="H44" s="94"/>
    </row>
    <row r="45" spans="1:8" x14ac:dyDescent="0.25">
      <c r="A45" s="93"/>
      <c r="B45" s="145" t="s">
        <v>12</v>
      </c>
      <c r="C45" s="145"/>
      <c r="D45" s="11"/>
      <c r="E45" s="146" t="s">
        <v>11</v>
      </c>
      <c r="F45" s="146"/>
      <c r="G45" s="101"/>
      <c r="H45" s="94"/>
    </row>
    <row r="46" spans="1:8" x14ac:dyDescent="0.25">
      <c r="A46" s="95"/>
      <c r="B46" s="96"/>
      <c r="C46" s="96"/>
      <c r="D46" s="96"/>
      <c r="E46" s="96"/>
      <c r="F46" s="96"/>
      <c r="G46" s="96"/>
      <c r="H46" s="97"/>
    </row>
    <row r="47" spans="1:8" x14ac:dyDescent="0.25">
      <c r="A47" s="95"/>
      <c r="B47" s="96"/>
      <c r="C47" s="96"/>
      <c r="D47" s="96"/>
      <c r="E47" s="96"/>
      <c r="F47" s="96"/>
      <c r="G47" s="96"/>
      <c r="H47" s="97"/>
    </row>
    <row r="48" spans="1:8" x14ac:dyDescent="0.25">
      <c r="A48" s="95"/>
      <c r="B48" s="96"/>
      <c r="C48" s="96"/>
      <c r="D48" s="96"/>
      <c r="E48" s="96"/>
      <c r="F48" s="96"/>
      <c r="G48" s="96"/>
      <c r="H48" s="97"/>
    </row>
    <row r="49" spans="1:8" x14ac:dyDescent="0.25">
      <c r="A49" s="93"/>
      <c r="B49" s="147"/>
      <c r="C49" s="147"/>
      <c r="D49" s="11"/>
      <c r="E49" s="146"/>
      <c r="F49" s="146"/>
      <c r="G49" s="101"/>
      <c r="H49" s="94"/>
    </row>
    <row r="50" spans="1:8" x14ac:dyDescent="0.25">
      <c r="A50" s="93"/>
      <c r="B50" s="145" t="s">
        <v>25</v>
      </c>
      <c r="C50" s="145"/>
      <c r="D50" s="11"/>
      <c r="E50" s="146"/>
      <c r="F50" s="146"/>
      <c r="G50" s="101"/>
      <c r="H50" s="94"/>
    </row>
    <row r="51" spans="1:8" x14ac:dyDescent="0.25">
      <c r="A51" s="95"/>
      <c r="B51" s="96"/>
      <c r="C51" s="96"/>
      <c r="D51" s="96"/>
      <c r="E51" s="96"/>
      <c r="F51" s="96"/>
      <c r="G51" s="96"/>
      <c r="H51" s="97"/>
    </row>
    <row r="52" spans="1:8" ht="11.25" customHeight="1" thickBot="1" x14ac:dyDescent="0.3">
      <c r="A52" s="98"/>
      <c r="B52" s="99"/>
      <c r="C52" s="99"/>
      <c r="D52" s="99"/>
      <c r="E52" s="99"/>
      <c r="F52" s="99"/>
      <c r="G52" s="99"/>
      <c r="H52" s="100"/>
    </row>
    <row r="53" spans="1:8" ht="4.5" customHeight="1" x14ac:dyDescent="0.25">
      <c r="A53" s="95"/>
      <c r="B53" s="96"/>
      <c r="C53" s="96"/>
      <c r="D53" s="96"/>
      <c r="E53" s="96"/>
      <c r="F53" s="96"/>
      <c r="G53" s="96"/>
      <c r="H53" s="97"/>
    </row>
    <row r="54" spans="1:8" ht="13.8" thickBot="1" x14ac:dyDescent="0.3">
      <c r="A54" s="98"/>
      <c r="B54" s="99"/>
      <c r="C54" s="99"/>
      <c r="D54" s="99"/>
      <c r="E54" s="99"/>
      <c r="F54" s="99"/>
      <c r="G54" s="99"/>
      <c r="H54" s="100"/>
    </row>
  </sheetData>
  <mergeCells count="25">
    <mergeCell ref="E49:F49"/>
    <mergeCell ref="B50:C50"/>
    <mergeCell ref="E50:F50"/>
    <mergeCell ref="B49:C49"/>
    <mergeCell ref="A2:H2"/>
    <mergeCell ref="F9:F10"/>
    <mergeCell ref="E9:E10"/>
    <mergeCell ref="F7:H7"/>
    <mergeCell ref="A6:E6"/>
    <mergeCell ref="A7:E7"/>
    <mergeCell ref="E8:H8"/>
    <mergeCell ref="A4:H4"/>
    <mergeCell ref="F6:H6"/>
    <mergeCell ref="C1:H1"/>
    <mergeCell ref="A1:B1"/>
    <mergeCell ref="B45:C45"/>
    <mergeCell ref="E45:F45"/>
    <mergeCell ref="E44:F44"/>
    <mergeCell ref="B44:C44"/>
    <mergeCell ref="A8:D8"/>
    <mergeCell ref="A10:D10"/>
    <mergeCell ref="A9:D9"/>
    <mergeCell ref="A41:G41"/>
    <mergeCell ref="A11:H11"/>
    <mergeCell ref="A3:H3"/>
  </mergeCells>
  <phoneticPr fontId="2" type="noConversion"/>
  <printOptions horizontalCentered="1"/>
  <pageMargins left="0.78740157480314965" right="0.19685039370078741" top="0.39370078740157483" bottom="0.39370078740157483" header="0" footer="0"/>
  <pageSetup paperSize="9" scale="65" orientation="portrait"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workbookViewId="0">
      <selection activeCell="H20" sqref="H20"/>
    </sheetView>
  </sheetViews>
  <sheetFormatPr defaultRowHeight="13.2" x14ac:dyDescent="0.25"/>
  <cols>
    <col min="1" max="1" width="12.109375" customWidth="1"/>
    <col min="2" max="2" width="10.44140625" customWidth="1"/>
    <col min="3" max="3" width="68" customWidth="1"/>
    <col min="4" max="4" width="14.33203125" customWidth="1"/>
    <col min="5" max="11" width="15.6640625" customWidth="1"/>
  </cols>
  <sheetData>
    <row r="1" spans="1:11" x14ac:dyDescent="0.25">
      <c r="A1" s="13"/>
      <c r="B1" s="14"/>
      <c r="C1" s="14"/>
      <c r="D1" s="15"/>
      <c r="E1" s="15"/>
      <c r="F1" s="15"/>
      <c r="G1" s="15"/>
      <c r="H1" s="15"/>
      <c r="I1" s="14"/>
      <c r="J1" s="14"/>
      <c r="K1" s="16"/>
    </row>
    <row r="2" spans="1:11" x14ac:dyDescent="0.25">
      <c r="A2" s="74"/>
      <c r="B2" s="17"/>
      <c r="C2" s="17"/>
      <c r="D2" s="18"/>
      <c r="E2" s="18"/>
      <c r="F2" s="18"/>
      <c r="G2" s="18"/>
      <c r="H2" s="18"/>
      <c r="I2" s="17"/>
      <c r="J2" s="17"/>
      <c r="K2" s="75"/>
    </row>
    <row r="3" spans="1:11" ht="15.6" x14ac:dyDescent="0.3">
      <c r="A3" s="217"/>
      <c r="B3" s="218"/>
      <c r="C3" s="218"/>
      <c r="D3" s="218"/>
      <c r="E3" s="218"/>
      <c r="F3" s="218"/>
      <c r="G3" s="218"/>
      <c r="H3" s="218"/>
      <c r="I3" s="218"/>
      <c r="J3" s="218"/>
      <c r="K3" s="219"/>
    </row>
    <row r="4" spans="1:11" ht="31.5" customHeight="1" thickBot="1" x14ac:dyDescent="0.3">
      <c r="A4" s="76"/>
      <c r="B4" s="19"/>
      <c r="C4" s="19"/>
      <c r="D4" s="18"/>
      <c r="E4" s="18"/>
      <c r="F4" s="19"/>
      <c r="G4" s="19"/>
      <c r="H4" s="19"/>
      <c r="I4" s="19"/>
      <c r="J4" s="19"/>
      <c r="K4" s="67"/>
    </row>
    <row r="5" spans="1:11" ht="13.8" thickBot="1" x14ac:dyDescent="0.3">
      <c r="A5" s="220" t="s">
        <v>42</v>
      </c>
      <c r="B5" s="221"/>
      <c r="C5" s="221"/>
      <c r="D5" s="221"/>
      <c r="E5" s="221"/>
      <c r="F5" s="221"/>
      <c r="G5" s="221"/>
      <c r="H5" s="221"/>
      <c r="I5" s="221"/>
      <c r="J5" s="221"/>
      <c r="K5" s="222"/>
    </row>
    <row r="6" spans="1:11" x14ac:dyDescent="0.25">
      <c r="A6" s="223" t="s">
        <v>26</v>
      </c>
      <c r="B6" s="224"/>
      <c r="C6" s="225"/>
      <c r="D6" s="237"/>
      <c r="E6" s="238"/>
      <c r="F6" s="87"/>
      <c r="G6" s="85"/>
      <c r="H6" s="86"/>
      <c r="I6" s="226">
        <v>45096</v>
      </c>
      <c r="J6" s="227"/>
      <c r="K6" s="228"/>
    </row>
    <row r="7" spans="1:11" ht="27.75" customHeight="1" thickBot="1" x14ac:dyDescent="0.3">
      <c r="A7" s="229" t="s">
        <v>27</v>
      </c>
      <c r="B7" s="230"/>
      <c r="C7" s="231"/>
      <c r="D7" s="232" t="s">
        <v>72</v>
      </c>
      <c r="E7" s="233"/>
      <c r="F7" s="233"/>
      <c r="G7" s="233"/>
      <c r="H7" s="234"/>
      <c r="I7" s="235" t="s">
        <v>65</v>
      </c>
      <c r="J7" s="230"/>
      <c r="K7" s="236"/>
    </row>
    <row r="8" spans="1:11" ht="26.4" x14ac:dyDescent="0.25">
      <c r="A8" s="20" t="s">
        <v>0</v>
      </c>
      <c r="B8" s="21" t="s">
        <v>5</v>
      </c>
      <c r="C8" s="21" t="s">
        <v>43</v>
      </c>
      <c r="D8" s="22" t="s">
        <v>44</v>
      </c>
      <c r="E8" s="22" t="s">
        <v>45</v>
      </c>
      <c r="F8" s="21" t="s">
        <v>46</v>
      </c>
      <c r="G8" s="21" t="s">
        <v>47</v>
      </c>
      <c r="H8" s="21" t="s">
        <v>48</v>
      </c>
      <c r="I8" s="21" t="s">
        <v>49</v>
      </c>
      <c r="J8" s="21" t="s">
        <v>50</v>
      </c>
      <c r="K8" s="23" t="s">
        <v>51</v>
      </c>
    </row>
    <row r="9" spans="1:11" x14ac:dyDescent="0.25">
      <c r="A9" s="212">
        <v>1</v>
      </c>
      <c r="B9" s="214" t="str">
        <f>'Planilha Orcamentaria'!B13</f>
        <v>IIO-001</v>
      </c>
      <c r="C9" s="216" t="str">
        <f>'Planilha Orcamentaria'!C13</f>
        <v>INSTALAÇÕES INICIAIS DA OBRA</v>
      </c>
      <c r="D9" s="24" t="s">
        <v>52</v>
      </c>
      <c r="E9" s="88">
        <f>E10/$E$34</f>
        <v>7.6187527256431015E-3</v>
      </c>
      <c r="F9" s="88">
        <v>1</v>
      </c>
      <c r="G9" s="88">
        <v>0</v>
      </c>
      <c r="H9" s="25"/>
      <c r="I9" s="26"/>
      <c r="J9" s="27"/>
      <c r="K9" s="28"/>
    </row>
    <row r="10" spans="1:11" x14ac:dyDescent="0.25">
      <c r="A10" s="213"/>
      <c r="B10" s="215"/>
      <c r="C10" s="215"/>
      <c r="D10" s="29" t="s">
        <v>53</v>
      </c>
      <c r="E10" s="30">
        <v>2429.04</v>
      </c>
      <c r="F10" s="30">
        <f t="shared" ref="F10:K10" si="0">F9*$E$10</f>
        <v>2429.04</v>
      </c>
      <c r="G10" s="30">
        <f t="shared" si="0"/>
        <v>0</v>
      </c>
      <c r="H10" s="30">
        <f t="shared" si="0"/>
        <v>0</v>
      </c>
      <c r="I10" s="30">
        <f t="shared" si="0"/>
        <v>0</v>
      </c>
      <c r="J10" s="30">
        <f t="shared" si="0"/>
        <v>0</v>
      </c>
      <c r="K10" s="31">
        <f t="shared" si="0"/>
        <v>0</v>
      </c>
    </row>
    <row r="11" spans="1:11" x14ac:dyDescent="0.25">
      <c r="A11" s="209">
        <v>2</v>
      </c>
      <c r="B11" s="210" t="str">
        <f>'Planilha Orcamentaria'!B16</f>
        <v>OBR-001</v>
      </c>
      <c r="C11" s="211" t="str">
        <f>'Planilha Orcamentaria'!C16</f>
        <v>OBRAS VIÁRIAS</v>
      </c>
      <c r="D11" s="32" t="s">
        <v>52</v>
      </c>
      <c r="E11" s="89">
        <f>E12/$E$34</f>
        <v>0.90027524290529837</v>
      </c>
      <c r="F11" s="89">
        <v>0.4</v>
      </c>
      <c r="G11" s="88">
        <v>0.4</v>
      </c>
      <c r="H11" s="89">
        <v>0.2</v>
      </c>
      <c r="I11" s="34"/>
      <c r="J11" s="35"/>
      <c r="K11" s="36"/>
    </row>
    <row r="12" spans="1:11" x14ac:dyDescent="0.25">
      <c r="A12" s="209"/>
      <c r="B12" s="211"/>
      <c r="C12" s="211"/>
      <c r="D12" s="32" t="s">
        <v>53</v>
      </c>
      <c r="E12" s="37">
        <f>SUM('Planilha Orcamentaria'!H17:H22)</f>
        <v>287029.20999999996</v>
      </c>
      <c r="F12" s="37">
        <f t="shared" ref="F12:K12" si="1">F11*$E$12</f>
        <v>114811.68399999999</v>
      </c>
      <c r="G12" s="37">
        <f t="shared" si="1"/>
        <v>114811.68399999999</v>
      </c>
      <c r="H12" s="37">
        <f t="shared" si="1"/>
        <v>57405.841999999997</v>
      </c>
      <c r="I12" s="37">
        <f t="shared" si="1"/>
        <v>0</v>
      </c>
      <c r="J12" s="37">
        <f t="shared" si="1"/>
        <v>0</v>
      </c>
      <c r="K12" s="38">
        <f t="shared" si="1"/>
        <v>0</v>
      </c>
    </row>
    <row r="13" spans="1:11" x14ac:dyDescent="0.25">
      <c r="A13" s="209">
        <v>3</v>
      </c>
      <c r="B13" s="210"/>
      <c r="C13" s="211" t="s">
        <v>73</v>
      </c>
      <c r="D13" s="29" t="s">
        <v>52</v>
      </c>
      <c r="E13" s="89">
        <v>9.2100000000000001E-2</v>
      </c>
      <c r="F13" s="88">
        <v>0.5</v>
      </c>
      <c r="G13" s="88">
        <v>0.5</v>
      </c>
      <c r="H13" s="25"/>
      <c r="I13" s="26"/>
      <c r="J13" s="27"/>
      <c r="K13" s="28"/>
    </row>
    <row r="14" spans="1:11" x14ac:dyDescent="0.25">
      <c r="A14" s="209"/>
      <c r="B14" s="211"/>
      <c r="C14" s="211"/>
      <c r="D14" s="29" t="s">
        <v>53</v>
      </c>
      <c r="E14" s="30">
        <v>29365.59</v>
      </c>
      <c r="F14" s="30">
        <f>E14*F13</f>
        <v>14682.795</v>
      </c>
      <c r="G14" s="30">
        <f>E14*G13</f>
        <v>14682.795</v>
      </c>
      <c r="H14" s="30">
        <f t="shared" ref="H14:K14" si="2">H13*$E$14</f>
        <v>0</v>
      </c>
      <c r="I14" s="30">
        <f t="shared" si="2"/>
        <v>0</v>
      </c>
      <c r="J14" s="30">
        <f t="shared" si="2"/>
        <v>0</v>
      </c>
      <c r="K14" s="31">
        <f t="shared" si="2"/>
        <v>0</v>
      </c>
    </row>
    <row r="15" spans="1:11" x14ac:dyDescent="0.25">
      <c r="A15" s="203"/>
      <c r="B15" s="204"/>
      <c r="C15" s="204"/>
      <c r="D15" s="32" t="s">
        <v>52</v>
      </c>
      <c r="E15" s="33"/>
      <c r="F15" s="33"/>
      <c r="G15" s="33"/>
      <c r="H15" s="33"/>
      <c r="I15" s="34"/>
      <c r="J15" s="35"/>
      <c r="K15" s="36"/>
    </row>
    <row r="16" spans="1:11" x14ac:dyDescent="0.25">
      <c r="A16" s="203"/>
      <c r="B16" s="204"/>
      <c r="C16" s="204"/>
      <c r="D16" s="39" t="s">
        <v>53</v>
      </c>
      <c r="E16" s="40"/>
      <c r="F16" s="40">
        <f>F15*$E$16</f>
        <v>0</v>
      </c>
      <c r="G16" s="40">
        <f>G15*$E$16</f>
        <v>0</v>
      </c>
      <c r="H16" s="40">
        <f>H15*$E$16</f>
        <v>0</v>
      </c>
      <c r="I16" s="40"/>
      <c r="J16" s="40"/>
      <c r="K16" s="41"/>
    </row>
    <row r="17" spans="1:11" x14ac:dyDescent="0.25">
      <c r="A17" s="201"/>
      <c r="B17" s="202"/>
      <c r="C17" s="202"/>
      <c r="D17" s="29" t="s">
        <v>52</v>
      </c>
      <c r="E17" s="25"/>
      <c r="F17" s="25"/>
      <c r="G17" s="25"/>
      <c r="H17" s="25"/>
      <c r="I17" s="26"/>
      <c r="J17" s="27"/>
      <c r="K17" s="28"/>
    </row>
    <row r="18" spans="1:11" x14ac:dyDescent="0.25">
      <c r="A18" s="201"/>
      <c r="B18" s="202"/>
      <c r="C18" s="202"/>
      <c r="D18" s="29" t="s">
        <v>53</v>
      </c>
      <c r="E18" s="30"/>
      <c r="F18" s="30">
        <f>F17*$E$18</f>
        <v>0</v>
      </c>
      <c r="G18" s="30">
        <f>G17*$E$18</f>
        <v>0</v>
      </c>
      <c r="H18" s="30">
        <f>H17*$E$18</f>
        <v>0</v>
      </c>
      <c r="I18" s="30"/>
      <c r="J18" s="30"/>
      <c r="K18" s="31"/>
    </row>
    <row r="19" spans="1:11" x14ac:dyDescent="0.25">
      <c r="A19" s="203"/>
      <c r="B19" s="204"/>
      <c r="C19" s="204"/>
      <c r="D19" s="32" t="s">
        <v>52</v>
      </c>
      <c r="E19" s="33"/>
      <c r="F19" s="33"/>
      <c r="G19" s="33"/>
      <c r="H19" s="33"/>
      <c r="I19" s="34"/>
      <c r="J19" s="35"/>
      <c r="K19" s="36"/>
    </row>
    <row r="20" spans="1:11" x14ac:dyDescent="0.25">
      <c r="A20" s="203"/>
      <c r="B20" s="204"/>
      <c r="C20" s="204"/>
      <c r="D20" s="32" t="s">
        <v>53</v>
      </c>
      <c r="E20" s="37"/>
      <c r="F20" s="37">
        <f t="shared" ref="F20:K20" si="3">F19*$E$20</f>
        <v>0</v>
      </c>
      <c r="G20" s="37">
        <f t="shared" si="3"/>
        <v>0</v>
      </c>
      <c r="H20" s="37">
        <f t="shared" si="3"/>
        <v>0</v>
      </c>
      <c r="I20" s="37">
        <f t="shared" si="3"/>
        <v>0</v>
      </c>
      <c r="J20" s="37">
        <f t="shared" si="3"/>
        <v>0</v>
      </c>
      <c r="K20" s="38">
        <f t="shared" si="3"/>
        <v>0</v>
      </c>
    </row>
    <row r="21" spans="1:11" x14ac:dyDescent="0.25">
      <c r="A21" s="201"/>
      <c r="B21" s="202"/>
      <c r="C21" s="202"/>
      <c r="D21" s="29" t="s">
        <v>52</v>
      </c>
      <c r="E21" s="25"/>
      <c r="F21" s="25"/>
      <c r="G21" s="25"/>
      <c r="H21" s="25"/>
      <c r="I21" s="26"/>
      <c r="J21" s="27"/>
      <c r="K21" s="28"/>
    </row>
    <row r="22" spans="1:11" x14ac:dyDescent="0.25">
      <c r="A22" s="201"/>
      <c r="B22" s="202"/>
      <c r="C22" s="202"/>
      <c r="D22" s="29" t="s">
        <v>53</v>
      </c>
      <c r="E22" s="30"/>
      <c r="F22" s="30">
        <f t="shared" ref="F22:K22" si="4">F21*$E$22</f>
        <v>0</v>
      </c>
      <c r="G22" s="30">
        <f t="shared" si="4"/>
        <v>0</v>
      </c>
      <c r="H22" s="30">
        <f t="shared" si="4"/>
        <v>0</v>
      </c>
      <c r="I22" s="30">
        <f t="shared" si="4"/>
        <v>0</v>
      </c>
      <c r="J22" s="30">
        <f t="shared" si="4"/>
        <v>0</v>
      </c>
      <c r="K22" s="31">
        <f t="shared" si="4"/>
        <v>0</v>
      </c>
    </row>
    <row r="23" spans="1:11" x14ac:dyDescent="0.25">
      <c r="A23" s="203"/>
      <c r="B23" s="204"/>
      <c r="C23" s="204"/>
      <c r="D23" s="32" t="s">
        <v>52</v>
      </c>
      <c r="E23" s="33"/>
      <c r="F23" s="33"/>
      <c r="G23" s="33"/>
      <c r="H23" s="33"/>
      <c r="I23" s="34"/>
      <c r="J23" s="35"/>
      <c r="K23" s="36"/>
    </row>
    <row r="24" spans="1:11" x14ac:dyDescent="0.25">
      <c r="A24" s="203"/>
      <c r="B24" s="204"/>
      <c r="C24" s="204"/>
      <c r="D24" s="32" t="s">
        <v>53</v>
      </c>
      <c r="E24" s="37"/>
      <c r="F24" s="37">
        <f t="shared" ref="F24:K24" si="5">F23*$E$24</f>
        <v>0</v>
      </c>
      <c r="G24" s="37">
        <f t="shared" si="5"/>
        <v>0</v>
      </c>
      <c r="H24" s="37">
        <f t="shared" si="5"/>
        <v>0</v>
      </c>
      <c r="I24" s="37">
        <f t="shared" si="5"/>
        <v>0</v>
      </c>
      <c r="J24" s="37">
        <f t="shared" si="5"/>
        <v>0</v>
      </c>
      <c r="K24" s="38">
        <f t="shared" si="5"/>
        <v>0</v>
      </c>
    </row>
    <row r="25" spans="1:11" x14ac:dyDescent="0.25">
      <c r="A25" s="201"/>
      <c r="B25" s="202"/>
      <c r="C25" s="202"/>
      <c r="D25" s="29" t="s">
        <v>52</v>
      </c>
      <c r="E25" s="25"/>
      <c r="F25" s="25"/>
      <c r="G25" s="25"/>
      <c r="H25" s="25"/>
      <c r="I25" s="26"/>
      <c r="J25" s="27"/>
      <c r="K25" s="28"/>
    </row>
    <row r="26" spans="1:11" x14ac:dyDescent="0.25">
      <c r="A26" s="201"/>
      <c r="B26" s="202"/>
      <c r="C26" s="202"/>
      <c r="D26" s="29" t="s">
        <v>53</v>
      </c>
      <c r="E26" s="30"/>
      <c r="F26" s="30">
        <f t="shared" ref="F26:K26" si="6">F25*$E$26</f>
        <v>0</v>
      </c>
      <c r="G26" s="30">
        <f t="shared" si="6"/>
        <v>0</v>
      </c>
      <c r="H26" s="30">
        <f t="shared" si="6"/>
        <v>0</v>
      </c>
      <c r="I26" s="30">
        <f t="shared" si="6"/>
        <v>0</v>
      </c>
      <c r="J26" s="30">
        <f t="shared" si="6"/>
        <v>0</v>
      </c>
      <c r="K26" s="31">
        <f t="shared" si="6"/>
        <v>0</v>
      </c>
    </row>
    <row r="27" spans="1:11" x14ac:dyDescent="0.25">
      <c r="A27" s="203"/>
      <c r="B27" s="204"/>
      <c r="C27" s="204"/>
      <c r="D27" s="32" t="s">
        <v>52</v>
      </c>
      <c r="E27" s="33"/>
      <c r="F27" s="33"/>
      <c r="G27" s="33"/>
      <c r="H27" s="33"/>
      <c r="I27" s="34"/>
      <c r="J27" s="35"/>
      <c r="K27" s="36"/>
    </row>
    <row r="28" spans="1:11" x14ac:dyDescent="0.25">
      <c r="A28" s="203"/>
      <c r="B28" s="204"/>
      <c r="C28" s="204"/>
      <c r="D28" s="32" t="s">
        <v>53</v>
      </c>
      <c r="E28" s="37"/>
      <c r="F28" s="37">
        <f t="shared" ref="F28:K28" si="7">F27*$E$28</f>
        <v>0</v>
      </c>
      <c r="G28" s="37">
        <f t="shared" si="7"/>
        <v>0</v>
      </c>
      <c r="H28" s="37">
        <f t="shared" si="7"/>
        <v>0</v>
      </c>
      <c r="I28" s="37">
        <f t="shared" si="7"/>
        <v>0</v>
      </c>
      <c r="J28" s="37">
        <f t="shared" si="7"/>
        <v>0</v>
      </c>
      <c r="K28" s="38">
        <f t="shared" si="7"/>
        <v>0</v>
      </c>
    </row>
    <row r="29" spans="1:11" x14ac:dyDescent="0.25">
      <c r="A29" s="205"/>
      <c r="B29" s="206"/>
      <c r="C29" s="206"/>
      <c r="D29" s="29" t="s">
        <v>52</v>
      </c>
      <c r="E29" s="25"/>
      <c r="F29" s="25"/>
      <c r="G29" s="25"/>
      <c r="H29" s="25"/>
      <c r="I29" s="26"/>
      <c r="J29" s="27"/>
      <c r="K29" s="28"/>
    </row>
    <row r="30" spans="1:11" x14ac:dyDescent="0.25">
      <c r="A30" s="205"/>
      <c r="B30" s="206"/>
      <c r="C30" s="206"/>
      <c r="D30" s="29" t="s">
        <v>53</v>
      </c>
      <c r="E30" s="30"/>
      <c r="F30" s="30">
        <f t="shared" ref="F30:K30" si="8">F29*$E$30</f>
        <v>0</v>
      </c>
      <c r="G30" s="30">
        <f t="shared" si="8"/>
        <v>0</v>
      </c>
      <c r="H30" s="30">
        <f t="shared" si="8"/>
        <v>0</v>
      </c>
      <c r="I30" s="30">
        <f t="shared" si="8"/>
        <v>0</v>
      </c>
      <c r="J30" s="30">
        <f t="shared" si="8"/>
        <v>0</v>
      </c>
      <c r="K30" s="31">
        <f t="shared" si="8"/>
        <v>0</v>
      </c>
    </row>
    <row r="31" spans="1:11" x14ac:dyDescent="0.25">
      <c r="A31" s="203"/>
      <c r="B31" s="204"/>
      <c r="C31" s="204"/>
      <c r="D31" s="32" t="s">
        <v>52</v>
      </c>
      <c r="E31" s="33"/>
      <c r="F31" s="33"/>
      <c r="G31" s="33"/>
      <c r="H31" s="33"/>
      <c r="I31" s="34"/>
      <c r="J31" s="35"/>
      <c r="K31" s="36"/>
    </row>
    <row r="32" spans="1:11" x14ac:dyDescent="0.25">
      <c r="A32" s="207"/>
      <c r="B32" s="208"/>
      <c r="C32" s="208"/>
      <c r="D32" s="42" t="s">
        <v>53</v>
      </c>
      <c r="E32" s="37"/>
      <c r="F32" s="37">
        <f t="shared" ref="F32:K32" si="9">F31*$E$32</f>
        <v>0</v>
      </c>
      <c r="G32" s="37">
        <f t="shared" si="9"/>
        <v>0</v>
      </c>
      <c r="H32" s="37">
        <f t="shared" si="9"/>
        <v>0</v>
      </c>
      <c r="I32" s="37">
        <f t="shared" si="9"/>
        <v>0</v>
      </c>
      <c r="J32" s="37">
        <f t="shared" si="9"/>
        <v>0</v>
      </c>
      <c r="K32" s="38">
        <f t="shared" si="9"/>
        <v>0</v>
      </c>
    </row>
    <row r="33" spans="1:11" x14ac:dyDescent="0.25">
      <c r="A33" s="191" t="s">
        <v>54</v>
      </c>
      <c r="B33" s="192"/>
      <c r="C33" s="193"/>
      <c r="D33" s="43" t="s">
        <v>52</v>
      </c>
      <c r="E33" s="44">
        <f>E9+E11+E13++E15+E19+E21+E23+E25+E27+E29+E31</f>
        <v>0.99999399563094138</v>
      </c>
      <c r="F33" s="44">
        <f t="shared" ref="F33:K33" si="10">F34/$E$34</f>
        <v>0.41378185207229173</v>
      </c>
      <c r="G33" s="44">
        <f t="shared" si="10"/>
        <v>0.40616309934664863</v>
      </c>
      <c r="H33" s="44">
        <f t="shared" si="10"/>
        <v>0.1800550485810597</v>
      </c>
      <c r="I33" s="44">
        <f t="shared" si="10"/>
        <v>0</v>
      </c>
      <c r="J33" s="44">
        <f t="shared" si="10"/>
        <v>0</v>
      </c>
      <c r="K33" s="45">
        <f t="shared" si="10"/>
        <v>0</v>
      </c>
    </row>
    <row r="34" spans="1:11" ht="13.8" thickBot="1" x14ac:dyDescent="0.3">
      <c r="A34" s="194"/>
      <c r="B34" s="195"/>
      <c r="C34" s="196"/>
      <c r="D34" s="46" t="s">
        <v>53</v>
      </c>
      <c r="E34" s="47">
        <f>E10+E12+E14+E16+E18+E20+E22+E24+E26+E28+E30+E32</f>
        <v>318823.83999999997</v>
      </c>
      <c r="F34" s="47">
        <f>F10+F12+F14+F16+F18+F20+F22+F24+F26+F28+F30+F32</f>
        <v>131923.519</v>
      </c>
      <c r="G34" s="47">
        <f t="shared" ref="G34:K34" si="11">G10+G12+G14+G16+G18+G20+G22+G24+G26+G28+G30+G32</f>
        <v>129494.47899999999</v>
      </c>
      <c r="H34" s="47">
        <f t="shared" si="11"/>
        <v>57405.841999999997</v>
      </c>
      <c r="I34" s="47">
        <f t="shared" si="11"/>
        <v>0</v>
      </c>
      <c r="J34" s="47">
        <f t="shared" si="11"/>
        <v>0</v>
      </c>
      <c r="K34" s="48">
        <f t="shared" si="11"/>
        <v>0</v>
      </c>
    </row>
    <row r="35" spans="1:11" ht="13.8" thickBot="1" x14ac:dyDescent="0.3">
      <c r="A35" s="77"/>
      <c r="B35" s="49"/>
      <c r="C35" s="49"/>
      <c r="D35" s="50"/>
      <c r="E35" s="50"/>
      <c r="F35" s="49"/>
      <c r="G35" s="49"/>
      <c r="H35" s="49"/>
      <c r="I35" s="49"/>
      <c r="J35" s="49"/>
      <c r="K35" s="78"/>
    </row>
    <row r="36" spans="1:11" x14ac:dyDescent="0.25">
      <c r="A36" s="51"/>
      <c r="B36" s="52"/>
      <c r="C36" s="52"/>
      <c r="D36" s="52"/>
      <c r="E36" s="52"/>
      <c r="F36" s="52"/>
      <c r="G36" s="53"/>
      <c r="H36" s="54"/>
      <c r="I36" s="55"/>
      <c r="J36" s="55"/>
      <c r="K36" s="56"/>
    </row>
    <row r="37" spans="1:11" x14ac:dyDescent="0.25">
      <c r="A37" s="57"/>
      <c r="B37" s="58"/>
      <c r="C37" s="58"/>
      <c r="D37" s="59"/>
      <c r="E37" s="60"/>
      <c r="F37" s="58"/>
      <c r="G37" s="61"/>
      <c r="H37" s="62" t="s">
        <v>55</v>
      </c>
      <c r="I37" s="19"/>
      <c r="J37" s="19"/>
      <c r="K37" s="63"/>
    </row>
    <row r="38" spans="1:11" x14ac:dyDescent="0.25">
      <c r="A38" s="64"/>
      <c r="B38" s="197" t="s">
        <v>56</v>
      </c>
      <c r="C38" s="197"/>
      <c r="D38" s="18"/>
      <c r="E38" s="198" t="s">
        <v>57</v>
      </c>
      <c r="F38" s="198"/>
      <c r="G38" s="65"/>
      <c r="H38" s="66"/>
      <c r="I38" s="19"/>
      <c r="J38" s="19"/>
      <c r="K38" s="67"/>
    </row>
    <row r="39" spans="1:11" x14ac:dyDescent="0.25">
      <c r="A39" s="68"/>
      <c r="B39" s="69"/>
      <c r="C39" s="69"/>
      <c r="D39" s="18"/>
      <c r="E39" s="18"/>
      <c r="F39" s="19"/>
      <c r="G39" s="70"/>
      <c r="H39" s="66"/>
      <c r="I39" s="19"/>
      <c r="J39" s="19"/>
      <c r="K39" s="67"/>
    </row>
    <row r="40" spans="1:11" x14ac:dyDescent="0.25">
      <c r="A40" s="71"/>
      <c r="B40" s="199"/>
      <c r="C40" s="199"/>
      <c r="D40" s="72"/>
      <c r="E40" s="72"/>
      <c r="F40" s="73"/>
      <c r="G40" s="70"/>
      <c r="H40" s="66"/>
      <c r="I40" s="19"/>
      <c r="J40" s="19"/>
      <c r="K40" s="67"/>
    </row>
    <row r="41" spans="1:11" ht="13.8" thickBot="1" x14ac:dyDescent="0.3">
      <c r="A41" s="79"/>
      <c r="B41" s="200" t="s">
        <v>58</v>
      </c>
      <c r="C41" s="200"/>
      <c r="D41" s="80"/>
      <c r="E41" s="80"/>
      <c r="F41" s="81"/>
      <c r="G41" s="82"/>
      <c r="H41" s="83"/>
      <c r="I41" s="81"/>
      <c r="J41" s="81"/>
      <c r="K41" s="84"/>
    </row>
    <row r="42" spans="1:11" x14ac:dyDescent="0.25">
      <c r="A42" s="19"/>
      <c r="B42" s="19"/>
      <c r="C42" s="19"/>
      <c r="D42" s="18"/>
      <c r="E42" s="18"/>
      <c r="F42" s="19"/>
      <c r="G42" s="19"/>
      <c r="H42" s="66"/>
      <c r="I42" s="19"/>
      <c r="J42" s="19"/>
      <c r="K42" s="19"/>
    </row>
  </sheetData>
  <mergeCells count="49">
    <mergeCell ref="A3:K3"/>
    <mergeCell ref="A5:K5"/>
    <mergeCell ref="A6:C6"/>
    <mergeCell ref="I6:K6"/>
    <mergeCell ref="A7:C7"/>
    <mergeCell ref="D7:H7"/>
    <mergeCell ref="I7:K7"/>
    <mergeCell ref="D6:E6"/>
    <mergeCell ref="A9:A10"/>
    <mergeCell ref="B9:B10"/>
    <mergeCell ref="C9:C10"/>
    <mergeCell ref="A11:A12"/>
    <mergeCell ref="B11:B12"/>
    <mergeCell ref="C11:C12"/>
    <mergeCell ref="A13:A14"/>
    <mergeCell ref="B13:B14"/>
    <mergeCell ref="C13:C14"/>
    <mergeCell ref="A15:A16"/>
    <mergeCell ref="B15:B16"/>
    <mergeCell ref="C15:C16"/>
    <mergeCell ref="A23:A24"/>
    <mergeCell ref="B23:B24"/>
    <mergeCell ref="C23:C24"/>
    <mergeCell ref="A17:A18"/>
    <mergeCell ref="B17:B18"/>
    <mergeCell ref="C17:C18"/>
    <mergeCell ref="A19:A20"/>
    <mergeCell ref="B19:B20"/>
    <mergeCell ref="C19:C20"/>
    <mergeCell ref="A21:A22"/>
    <mergeCell ref="B21:B22"/>
    <mergeCell ref="C21:C22"/>
    <mergeCell ref="A29:A30"/>
    <mergeCell ref="B29:B30"/>
    <mergeCell ref="C29:C30"/>
    <mergeCell ref="A31:A32"/>
    <mergeCell ref="B31:B32"/>
    <mergeCell ref="C31:C32"/>
    <mergeCell ref="A25:A26"/>
    <mergeCell ref="B25:B26"/>
    <mergeCell ref="C25:C26"/>
    <mergeCell ref="A27:A28"/>
    <mergeCell ref="B27:B28"/>
    <mergeCell ref="C27:C28"/>
    <mergeCell ref="A33:C34"/>
    <mergeCell ref="B38:C38"/>
    <mergeCell ref="E38:F38"/>
    <mergeCell ref="B40:C40"/>
    <mergeCell ref="B41:C41"/>
  </mergeCells>
  <pageMargins left="0.511811024" right="0.511811024" top="0.78740157499999996" bottom="0.78740157499999996" header="0.31496062000000002" footer="0.31496062000000002"/>
  <pageSetup paperSize="9" scale="64"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topLeftCell="A7" zoomScaleNormal="100" workbookViewId="0">
      <selection activeCell="N12" sqref="N12"/>
    </sheetView>
  </sheetViews>
  <sheetFormatPr defaultRowHeight="13.2" x14ac:dyDescent="0.25"/>
  <sheetData/>
  <pageMargins left="0.511811024" right="0.511811024" top="0.78740157499999996" bottom="0.78740157499999996" header="0.31496062000000002" footer="0.31496062000000002"/>
  <pageSetup paperSize="9" scale="6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Planilha Orcamentaria</vt:lpstr>
      <vt:lpstr>Cronograma Físico-Financeiro</vt:lpstr>
      <vt:lpstr>BDI</vt:lpstr>
      <vt:lpstr>'Planilha Orcamentaria'!Area_de_impressao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2023-06-26T16:28:54Z</cp:lastPrinted>
  <dcterms:created xsi:type="dcterms:W3CDTF">2006-09-22T13:55:22Z</dcterms:created>
  <dcterms:modified xsi:type="dcterms:W3CDTF">2023-06-26T16:29:32Z</dcterms:modified>
</cp:coreProperties>
</file>